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Summary" sheetId="2" state="visible" r:id="rId4"/>
    <sheet name="Cash Forecast" sheetId="3" state="visible" r:id="rId5"/>
    <sheet name="Invoice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B5" authorId="0">
      <text>
        <r>
          <rPr>
            <sz val="10"/>
            <rFont val="Arial"/>
            <family val="2"/>
          </rPr>
          <t xml:space="preserve">Example value. Replace with your actual bank balance.</t>
        </r>
      </text>
    </comment>
  </commentList>
</comments>
</file>

<file path=xl/sharedStrings.xml><?xml version="1.0" encoding="utf-8"?>
<sst xmlns="http://schemas.openxmlformats.org/spreadsheetml/2006/main" count="114" uniqueCount="111">
  <si>
    <t xml:space="preserve">ENG Consulting Services  |  13-Week Cash Flow &amp; Late-Invoice Tracker</t>
  </si>
  <si>
    <t xml:space="preserve">Operations, Engineered for Growth  ·  engconsultingservices.org</t>
  </si>
  <si>
    <t xml:space="preserve">HOW TO USE IT</t>
  </si>
  <si>
    <t xml:space="preserve">Step 1 · Settings</t>
  </si>
  <si>
    <t xml:space="preserve">On the Cash Forecast tab, enter your cash in the bank today, the date your first week starts, and the minimum cushion you never want to dip below.</t>
  </si>
  <si>
    <t xml:space="preserve">Step 2 · Forecast</t>
  </si>
  <si>
    <t xml:space="preserve">Fill in expected cash coming in and going out for each of the next 13 weeks. Rough numbers are fine; you will refine them weekly.</t>
  </si>
  <si>
    <t xml:space="preserve">Step 3 · Invoices</t>
  </si>
  <si>
    <t xml:space="preserve">On the Invoices tab, list every unpaid invoice. Overdue days, status and aging fill in on their own.</t>
  </si>
  <si>
    <t xml:space="preserve">Step 4 · Summary</t>
  </si>
  <si>
    <t xml:space="preserve">Check the Summary tab for your lowest cash week, any weeks below your cushion, and how much is overdue.</t>
  </si>
  <si>
    <t xml:space="preserve">Weekly habit (10 min)</t>
  </si>
  <si>
    <t xml:space="preserve">Replace the oldest week with actuals, mark paid invoices Y, and follow up on anything overdue.</t>
  </si>
  <si>
    <t xml:space="preserve">COLOR KEY</t>
  </si>
  <si>
    <t xml:space="preserve">Yellow cells, blue text</t>
  </si>
  <si>
    <t xml:space="preserve">Your inputs. Type here.</t>
  </si>
  <si>
    <t xml:space="preserve">White cells, black text</t>
  </si>
  <si>
    <t xml:space="preserve">Formulas. Leave these alone and they update themselves.</t>
  </si>
  <si>
    <t xml:space="preserve">Red highlight</t>
  </si>
  <si>
    <t xml:space="preserve">A week below your cash cushion, or an overdue invoice.</t>
  </si>
  <si>
    <t xml:space="preserve">Example data</t>
  </si>
  <si>
    <t xml:space="preserve">Sample numbers are included so you can see how it works. Replace them with your own.</t>
  </si>
  <si>
    <t xml:space="preserve">NEED MORE THAN A TEMPLATE?</t>
  </si>
  <si>
    <t xml:space="preserve">ENG Consulting Services builds workflows, SOPs, KPIs, risk plans and dashboards for teams of one or one thousand. Visit engconsultingservices.org or email info@engconsultingservices.org.</t>
  </si>
  <si>
    <t xml:space="preserve">Cash &amp; Collections Summary</t>
  </si>
  <si>
    <t xml:space="preserve">Updates automatically from the Cash Forecast and Invoices tabs.</t>
  </si>
  <si>
    <t xml:space="preserve">CASH OUTLOOK</t>
  </si>
  <si>
    <t xml:space="preserve">Cash today</t>
  </si>
  <si>
    <t xml:space="preserve">Closing cash in week 13</t>
  </si>
  <si>
    <t xml:space="preserve">Lowest closing cash (13 weeks)</t>
  </si>
  <si>
    <t xml:space="preserve">Week of lowest cash</t>
  </si>
  <si>
    <t xml:space="preserve">Weeks below your cushion</t>
  </si>
  <si>
    <t xml:space="preserve">Your cushion</t>
  </si>
  <si>
    <t xml:space="preserve">COLLECTIONS</t>
  </si>
  <si>
    <t xml:space="preserve">Total still unpaid</t>
  </si>
  <si>
    <t xml:space="preserve">Total overdue</t>
  </si>
  <si>
    <t xml:space="preserve">Number of overdue invoices</t>
  </si>
  <si>
    <t xml:space="preserve">Oldest overdue (days)</t>
  </si>
  <si>
    <t xml:space="preserve">Due in the next 7 days</t>
  </si>
  <si>
    <t xml:space="preserve">AGING (unpaid amount)</t>
  </si>
  <si>
    <t xml:space="preserve">Current</t>
  </si>
  <si>
    <t xml:space="preserve">1-30 days</t>
  </si>
  <si>
    <t xml:space="preserve">31-60 days</t>
  </si>
  <si>
    <t xml:space="preserve">61-90 days</t>
  </si>
  <si>
    <t xml:space="preserve">90+ days</t>
  </si>
  <si>
    <t xml:space="preserve">NEXT MOVES</t>
  </si>
  <si>
    <t xml:space="preserve">Chart data</t>
  </si>
  <si>
    <t xml:space="preserve">Closing cash</t>
  </si>
  <si>
    <t xml:space="preserve">Cushion</t>
  </si>
  <si>
    <t xml:space="preserve">13-Week Cash Flow Forecast</t>
  </si>
  <si>
    <t xml:space="preserve">Yellow cells are yours to edit. Everything else calculates.</t>
  </si>
  <si>
    <t xml:space="preserve">SETTINGS</t>
  </si>
  <si>
    <t xml:space="preserve">Cash in the bank today</t>
  </si>
  <si>
    <t xml:space="preserve">Week 1 starts on</t>
  </si>
  <si>
    <t xml:space="preserve">Minimum cash cushion</t>
  </si>
  <si>
    <t xml:space="preserve">Week</t>
  </si>
  <si>
    <t xml:space="preserve">13-Wk Total</t>
  </si>
  <si>
    <t xml:space="preserve">Week 1</t>
  </si>
  <si>
    <t xml:space="preserve">Week 2</t>
  </si>
  <si>
    <t xml:space="preserve">Week 3</t>
  </si>
  <si>
    <t xml:space="preserve">Week 4</t>
  </si>
  <si>
    <t xml:space="preserve">Week 5</t>
  </si>
  <si>
    <t xml:space="preserve">Week 6</t>
  </si>
  <si>
    <t xml:space="preserve">Week 7</t>
  </si>
  <si>
    <t xml:space="preserve">Week 8</t>
  </si>
  <si>
    <t xml:space="preserve">Week 9</t>
  </si>
  <si>
    <t xml:space="preserve">Week 10</t>
  </si>
  <si>
    <t xml:space="preserve">Week 11</t>
  </si>
  <si>
    <t xml:space="preserve">Week 12</t>
  </si>
  <si>
    <t xml:space="preserve">Week 13</t>
  </si>
  <si>
    <t xml:space="preserve">Week starting</t>
  </si>
  <si>
    <t xml:space="preserve">CASH COMING IN</t>
  </si>
  <si>
    <t xml:space="preserve">Customer payments</t>
  </si>
  <si>
    <t xml:space="preserve">Other income</t>
  </si>
  <si>
    <t xml:space="preserve">Total cash in</t>
  </si>
  <si>
    <t xml:space="preserve">CASH GOING OUT</t>
  </si>
  <si>
    <t xml:space="preserve">Payroll and contractors</t>
  </si>
  <si>
    <t xml:space="preserve">Rent and utilities</t>
  </si>
  <si>
    <t xml:space="preserve">Suppliers and inventory</t>
  </si>
  <si>
    <t xml:space="preserve">Software and subscriptions</t>
  </si>
  <si>
    <t xml:space="preserve">Loan or debt payments</t>
  </si>
  <si>
    <t xml:space="preserve">Taxes</t>
  </si>
  <si>
    <t xml:space="preserve">Other expenses</t>
  </si>
  <si>
    <t xml:space="preserve">Total cash out</t>
  </si>
  <si>
    <t xml:space="preserve">CASH POSITION</t>
  </si>
  <si>
    <t xml:space="preserve">Net cash flow</t>
  </si>
  <si>
    <t xml:space="preserve">Opening cash</t>
  </si>
  <si>
    <t xml:space="preserve">Cushion check</t>
  </si>
  <si>
    <t xml:space="preserve">Example numbers shown. Replace yellow cells with your own. Closing cash turns red in any week below your cushion.</t>
  </si>
  <si>
    <t xml:space="preserve">Late-Invoice Tracker</t>
  </si>
  <si>
    <t xml:space="preserve">List every unpaid invoice. Mark Paid = Y when the money lands.</t>
  </si>
  <si>
    <t xml:space="preserve">Rows starting with "Example:" are samples. Delete or type over them. Room for 100 invoices.</t>
  </si>
  <si>
    <t xml:space="preserve">Invoice #</t>
  </si>
  <si>
    <t xml:space="preserve">Customer</t>
  </si>
  <si>
    <t xml:space="preserve">Invoice date</t>
  </si>
  <si>
    <t xml:space="preserve">Amount</t>
  </si>
  <si>
    <t xml:space="preserve">Due date</t>
  </si>
  <si>
    <t xml:space="preserve">Paid? (Y/N)</t>
  </si>
  <si>
    <t xml:space="preserve">Days overdue</t>
  </si>
  <si>
    <t xml:space="preserve">Status</t>
  </si>
  <si>
    <t xml:space="preserve">Aging</t>
  </si>
  <si>
    <t xml:space="preserve">INV-1001</t>
  </si>
  <si>
    <t xml:space="preserve">Example: Desert Dental</t>
  </si>
  <si>
    <t xml:space="preserve">N</t>
  </si>
  <si>
    <t xml:space="preserve">INV-1002</t>
  </si>
  <si>
    <t xml:space="preserve">Example: Sun Valley HVAC</t>
  </si>
  <si>
    <t xml:space="preserve">INV-1003</t>
  </si>
  <si>
    <t xml:space="preserve">Example: Camelback Cafe</t>
  </si>
  <si>
    <t xml:space="preserve">INV-1004</t>
  </si>
  <si>
    <t xml:space="preserve">Example: Mesa Fitness</t>
  </si>
  <si>
    <t xml:space="preserve">Y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</si>
</sst>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\$#,##0;&quot;($&quot;#,##0\);\-"/>
    <numFmt numFmtId="166" formatCode="0"/>
    <numFmt numFmtId="167" formatCode="0;\-0;\-"/>
    <numFmt numFmtId="168" formatCode="\$#,##0"/>
    <numFmt numFmtId="169" formatCode="mm/dd/yyyy"/>
    <numFmt numFmtId="170" formatCode="mm/dd"/>
  </numFmts>
  <fonts count="2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Arial"/>
      <family val="0"/>
      <charset val="1"/>
    </font>
    <font>
      <i val="true"/>
      <sz val="10"/>
      <color rgb="FF0A1E43"/>
      <name val="Arial"/>
      <family val="0"/>
      <charset val="1"/>
    </font>
    <font>
      <b val="true"/>
      <sz val="12"/>
      <color rgb="FF0A1E43"/>
      <name val="Arial"/>
      <family val="0"/>
      <charset val="1"/>
    </font>
    <font>
      <b val="true"/>
      <sz val="10"/>
      <color rgb="FF0A1E43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b val="true"/>
      <sz val="11"/>
      <color rgb="FF0A1E43"/>
      <name val="Arial"/>
      <family val="0"/>
      <charset val="1"/>
    </font>
    <font>
      <sz val="8"/>
      <color rgb="FF8A94A6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9"/>
      <color rgb="FF0A1E43"/>
      <name val="Arial"/>
      <family val="0"/>
      <charset val="1"/>
    </font>
    <font>
      <sz val="9"/>
      <color rgb="FF0A1E43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9"/>
      <name val="Arial"/>
      <family val="0"/>
      <charset val="1"/>
    </font>
    <font>
      <i val="true"/>
      <sz val="9"/>
      <color rgb="FF4A5B78"/>
      <name val="Arial"/>
      <family val="0"/>
      <charset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A1E43"/>
        <bgColor rgb="FF003300"/>
      </patternFill>
    </fill>
    <fill>
      <patternFill patternType="solid">
        <fgColor rgb="FFF6EBD2"/>
        <bgColor rgb="FFFFF0C2"/>
      </patternFill>
    </fill>
    <fill>
      <patternFill patternType="solid">
        <fgColor rgb="FFFFF7D6"/>
        <bgColor rgb="FFFFF0C2"/>
      </patternFill>
    </fill>
    <fill>
      <patternFill patternType="solid">
        <fgColor rgb="FFF8D7DA"/>
        <bgColor rgb="FFF6EBD2"/>
      </patternFill>
    </fill>
    <fill>
      <patternFill patternType="solid">
        <fgColor rgb="FFEEF2F9"/>
        <bgColor rgb="FFDFF0E1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D4B074"/>
      </bottom>
      <diagonal/>
    </border>
    <border diagonalUp="false" diagonalDown="false">
      <left style="thin">
        <color rgb="FFDCE3EE"/>
      </left>
      <right style="thin">
        <color rgb="FFDCE3EE"/>
      </right>
      <top style="thin">
        <color rgb="FFDCE3EE"/>
      </top>
      <bottom style="thin">
        <color rgb="FFDCE3EE"/>
      </bottom>
      <diagonal/>
    </border>
    <border diagonalUp="false" diagonalDown="false">
      <left/>
      <right/>
      <top style="thin">
        <color rgb="FF0A1E43"/>
      </top>
      <bottom style="thin">
        <color rgb="FF0A1E4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4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5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ont>
        <name val="Arial"/>
        <charset val="1"/>
        <family val="0"/>
        <b val="1"/>
        <color rgb="FF9C0006"/>
      </font>
      <fill>
        <patternFill>
          <bgColor rgb="FFF8D7DA"/>
        </patternFill>
      </fill>
    </dxf>
    <dxf>
      <font>
        <name val="Arial"/>
        <charset val="1"/>
        <family val="0"/>
        <b val="1"/>
        <color rgb="FF1E6B2E"/>
      </font>
      <fill>
        <patternFill>
          <bgColor rgb="FFDFF0E1"/>
        </patternFill>
      </fill>
    </dxf>
    <dxf>
      <fill>
        <patternFill>
          <bgColor rgb="FFF8D7DA"/>
        </patternFill>
      </fill>
    </dxf>
    <dxf>
      <fill>
        <patternFill>
          <bgColor rgb="FFFFF0C2"/>
        </patternFill>
      </fill>
    </dxf>
    <dxf>
      <font>
        <name val="Arial"/>
        <charset val="1"/>
        <family val="0"/>
        <color rgb="FF8A94A6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1E6B2E"/>
      <rgbColor rgb="FF000080"/>
      <rgbColor rgb="FF808000"/>
      <rgbColor rgb="FF800080"/>
      <rgbColor rgb="FF008080"/>
      <rgbColor rgb="FFD4B074"/>
      <rgbColor rgb="FF878787"/>
      <rgbColor rgb="FF9999FF"/>
      <rgbColor rgb="FF993366"/>
      <rgbColor rgb="FFFFF7D6"/>
      <rgbColor rgb="FFEEF2F9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3EE"/>
      <rgbColor rgb="FFDFF0E1"/>
      <rgbColor rgb="FFFFF0C2"/>
      <rgbColor rgb="FFF6EBD2"/>
      <rgbColor rgb="FFFF99CC"/>
      <rgbColor rgb="FFCC99FF"/>
      <rgbColor rgb="FFF8D7DA"/>
      <rgbColor rgb="FF3366FF"/>
      <rgbColor rgb="FF33CCCC"/>
      <rgbColor rgb="FF99CC00"/>
      <rgbColor rgb="FFFFCC00"/>
      <rgbColor rgb="FFFF9900"/>
      <rgbColor rgb="FFFF6600"/>
      <rgbColor rgb="FF4A5B78"/>
      <rgbColor rgb="FF8A94A6"/>
      <rgbColor rgb="FF0A1E43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Closing cash vs. your cushion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Summary!C33</c:f>
              <c:strCache>
                <c:ptCount val="1"/>
                <c:pt idx="0">
                  <c:v>Closing cash</c:v>
                </c:pt>
              </c:strCache>
            </c:strRef>
          </c:tx>
          <c:spPr>
            <a:solidFill>
              <a:srgbClr val="0a1e43"/>
            </a:solidFill>
            <a:ln w="32040">
              <a:solidFill>
                <a:srgbClr val="0a1e43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Summary!$D$32:$P$32</c:f>
              <c:strCache>
                <c:ptCount val="13"/>
                <c:pt idx="0">
                  <c:v>Wk 1</c:v>
                </c:pt>
                <c:pt idx="1">
                  <c:v>Wk 2</c:v>
                </c:pt>
                <c:pt idx="2">
                  <c:v>Wk 3</c:v>
                </c:pt>
                <c:pt idx="3">
                  <c:v>Wk 4</c:v>
                </c:pt>
                <c:pt idx="4">
                  <c:v>Wk 5</c:v>
                </c:pt>
                <c:pt idx="5">
                  <c:v>Wk 6</c:v>
                </c:pt>
                <c:pt idx="6">
                  <c:v>Wk 7</c:v>
                </c:pt>
                <c:pt idx="7">
                  <c:v>Wk 8</c:v>
                </c:pt>
                <c:pt idx="8">
                  <c:v>Wk 9</c:v>
                </c:pt>
                <c:pt idx="9">
                  <c:v>Wk 10</c:v>
                </c:pt>
                <c:pt idx="10">
                  <c:v>Wk 11</c:v>
                </c:pt>
                <c:pt idx="11">
                  <c:v>Wk 12</c:v>
                </c:pt>
                <c:pt idx="12">
                  <c:v>Wk 13</c:v>
                </c:pt>
              </c:strCache>
            </c:strRef>
          </c:cat>
          <c:val>
            <c:numRef>
              <c:f>Summary!$D$33:$P$33</c:f>
              <c:numCache>
                <c:formatCode>\$#,##0;"($"#,##0\);\-</c:formatCode>
                <c:ptCount val="13"/>
                <c:pt idx="0">
                  <c:v>10600</c:v>
                </c:pt>
                <c:pt idx="1">
                  <c:v>8000</c:v>
                </c:pt>
                <c:pt idx="2">
                  <c:v>12500</c:v>
                </c:pt>
                <c:pt idx="3">
                  <c:v>10700</c:v>
                </c:pt>
                <c:pt idx="4">
                  <c:v>12300</c:v>
                </c:pt>
                <c:pt idx="5">
                  <c:v>11000</c:v>
                </c:pt>
                <c:pt idx="6">
                  <c:v>15800</c:v>
                </c:pt>
                <c:pt idx="7">
                  <c:v>13400</c:v>
                </c:pt>
                <c:pt idx="8">
                  <c:v>16300</c:v>
                </c:pt>
                <c:pt idx="9">
                  <c:v>12000</c:v>
                </c:pt>
                <c:pt idx="10">
                  <c:v>16300</c:v>
                </c:pt>
                <c:pt idx="11">
                  <c:v>15000</c:v>
                </c:pt>
                <c:pt idx="12">
                  <c:v>18400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Summary!C34</c:f>
              <c:strCache>
                <c:ptCount val="1"/>
                <c:pt idx="0">
                  <c:v>Cushion</c:v>
                </c:pt>
              </c:strCache>
            </c:strRef>
          </c:tx>
          <c:spPr>
            <a:solidFill>
              <a:srgbClr val="d4b074"/>
            </a:solidFill>
            <a:ln w="28440">
              <a:solidFill>
                <a:srgbClr val="d4b074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Summary!$D$32:$P$32</c:f>
              <c:strCache>
                <c:ptCount val="13"/>
                <c:pt idx="0">
                  <c:v>Wk 1</c:v>
                </c:pt>
                <c:pt idx="1">
                  <c:v>Wk 2</c:v>
                </c:pt>
                <c:pt idx="2">
                  <c:v>Wk 3</c:v>
                </c:pt>
                <c:pt idx="3">
                  <c:v>Wk 4</c:v>
                </c:pt>
                <c:pt idx="4">
                  <c:v>Wk 5</c:v>
                </c:pt>
                <c:pt idx="5">
                  <c:v>Wk 6</c:v>
                </c:pt>
                <c:pt idx="6">
                  <c:v>Wk 7</c:v>
                </c:pt>
                <c:pt idx="7">
                  <c:v>Wk 8</c:v>
                </c:pt>
                <c:pt idx="8">
                  <c:v>Wk 9</c:v>
                </c:pt>
                <c:pt idx="9">
                  <c:v>Wk 10</c:v>
                </c:pt>
                <c:pt idx="10">
                  <c:v>Wk 11</c:v>
                </c:pt>
                <c:pt idx="11">
                  <c:v>Wk 12</c:v>
                </c:pt>
                <c:pt idx="12">
                  <c:v>Wk 13</c:v>
                </c:pt>
              </c:strCache>
            </c:strRef>
          </c:cat>
          <c:val>
            <c:numRef>
              <c:f>Summary!$D$34:$P$34</c:f>
              <c:numCache>
                <c:formatCode>\$#,##0;"($"#,##0\);\-</c:formatCode>
                <c:ptCount val="13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  <c:pt idx="9">
                  <c:v>10000</c:v>
                </c:pt>
                <c:pt idx="10">
                  <c:v>10000</c:v>
                </c:pt>
                <c:pt idx="11">
                  <c:v>10000</c:v>
                </c:pt>
                <c:pt idx="12">
                  <c:v>10000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73102095"/>
        <c:axId val="68790800"/>
      </c:lineChart>
      <c:catAx>
        <c:axId val="73102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8790800"/>
        <c:crosses val="autoZero"/>
        <c:auto val="1"/>
        <c:lblAlgn val="ctr"/>
        <c:lblOffset val="100"/>
        <c:noMultiLvlLbl val="0"/>
      </c:catAx>
      <c:valAx>
        <c:axId val="68790800"/>
        <c:scaling>
          <c:orientation val="minMax"/>
        </c:scaling>
        <c:delete val="0"/>
        <c:axPos val="l"/>
        <c:numFmt formatCode="\$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102095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3</xdr:row>
      <xdr:rowOff>0</xdr:rowOff>
    </xdr:from>
    <xdr:to>
      <xdr:col>12</xdr:col>
      <xdr:colOff>290160</xdr:colOff>
      <xdr:row>17</xdr:row>
      <xdr:rowOff>32400</xdr:rowOff>
    </xdr:to>
    <xdr:graphicFrame>
      <xdr:nvGraphicFramePr>
        <xdr:cNvPr id="0" name="Chart 1"/>
        <xdr:cNvGraphicFramePr/>
      </xdr:nvGraphicFramePr>
      <xdr:xfrm>
        <a:off x="4722480" y="923760"/>
        <a:ext cx="611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D4B074"/>
    <pageSetUpPr fitToPage="true"/>
  </sheetPr>
  <dimension ref="A1:C1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8"/>
    <col collapsed="false" customWidth="true" hidden="false" outlineLevel="0" max="3" min="3" style="0" width="80"/>
  </cols>
  <sheetData>
    <row r="1" customFormat="false" ht="36" hidden="false" customHeight="true" outlineLevel="0" collapsed="false">
      <c r="A1" s="1" t="s">
        <v>0</v>
      </c>
      <c r="B1" s="1"/>
      <c r="C1" s="1"/>
    </row>
    <row r="2" customFormat="false" ht="21.75" hidden="false" customHeight="true" outlineLevel="0" collapsed="false">
      <c r="A2" s="2" t="s">
        <v>1</v>
      </c>
      <c r="B2" s="2"/>
      <c r="C2" s="2"/>
    </row>
    <row r="4" customFormat="false" ht="15" hidden="false" customHeight="false" outlineLevel="0" collapsed="false">
      <c r="B4" s="3" t="s">
        <v>2</v>
      </c>
      <c r="C4" s="4"/>
    </row>
    <row r="5" customFormat="false" ht="30" hidden="false" customHeight="true" outlineLevel="0" collapsed="false">
      <c r="B5" s="5" t="s">
        <v>3</v>
      </c>
      <c r="C5" s="6" t="s">
        <v>4</v>
      </c>
    </row>
    <row r="6" customFormat="false" ht="30" hidden="false" customHeight="true" outlineLevel="0" collapsed="false">
      <c r="B6" s="5" t="s">
        <v>5</v>
      </c>
      <c r="C6" s="6" t="s">
        <v>6</v>
      </c>
    </row>
    <row r="7" customFormat="false" ht="30" hidden="false" customHeight="true" outlineLevel="0" collapsed="false">
      <c r="B7" s="5" t="s">
        <v>7</v>
      </c>
      <c r="C7" s="6" t="s">
        <v>8</v>
      </c>
    </row>
    <row r="8" customFormat="false" ht="30" hidden="false" customHeight="true" outlineLevel="0" collapsed="false">
      <c r="B8" s="5" t="s">
        <v>9</v>
      </c>
      <c r="C8" s="6" t="s">
        <v>10</v>
      </c>
    </row>
    <row r="9" customFormat="false" ht="30" hidden="false" customHeight="true" outlineLevel="0" collapsed="false">
      <c r="B9" s="5" t="s">
        <v>11</v>
      </c>
      <c r="C9" s="6" t="s">
        <v>12</v>
      </c>
    </row>
    <row r="10" customFormat="false" ht="15" hidden="false" customHeight="false" outlineLevel="0" collapsed="false">
      <c r="B10" s="5"/>
      <c r="C10" s="6"/>
    </row>
    <row r="11" customFormat="false" ht="15" hidden="false" customHeight="false" outlineLevel="0" collapsed="false">
      <c r="B11" s="3" t="s">
        <v>13</v>
      </c>
      <c r="C11" s="4"/>
    </row>
    <row r="12" customFormat="false" ht="18" hidden="false" customHeight="true" outlineLevel="0" collapsed="false">
      <c r="B12" s="7" t="s">
        <v>14</v>
      </c>
      <c r="C12" s="6" t="s">
        <v>15</v>
      </c>
    </row>
    <row r="13" customFormat="false" ht="18" hidden="false" customHeight="true" outlineLevel="0" collapsed="false">
      <c r="B13" s="5" t="s">
        <v>16</v>
      </c>
      <c r="C13" s="6" t="s">
        <v>17</v>
      </c>
    </row>
    <row r="14" customFormat="false" ht="18" hidden="false" customHeight="true" outlineLevel="0" collapsed="false">
      <c r="B14" s="8" t="s">
        <v>18</v>
      </c>
      <c r="C14" s="6" t="s">
        <v>19</v>
      </c>
    </row>
    <row r="15" customFormat="false" ht="15" hidden="false" customHeight="false" outlineLevel="0" collapsed="false">
      <c r="B15" s="5"/>
      <c r="C15" s="6"/>
    </row>
    <row r="16" customFormat="false" ht="18" hidden="false" customHeight="true" outlineLevel="0" collapsed="false">
      <c r="B16" s="5" t="s">
        <v>20</v>
      </c>
      <c r="C16" s="6" t="s">
        <v>21</v>
      </c>
    </row>
    <row r="17" customFormat="false" ht="15" hidden="false" customHeight="false" outlineLevel="0" collapsed="false">
      <c r="B17" s="5"/>
      <c r="C17" s="6"/>
    </row>
    <row r="18" customFormat="false" ht="30" hidden="false" customHeight="true" outlineLevel="0" collapsed="false">
      <c r="B18" s="3" t="s">
        <v>22</v>
      </c>
      <c r="C18" s="9" t="s">
        <v>23</v>
      </c>
    </row>
  </sheetData>
  <mergeCells count="2">
    <mergeCell ref="A1:C1"/>
    <mergeCell ref="A2:C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A1E43"/>
    <pageSetUpPr fitToPage="true"/>
  </sheetPr>
  <dimension ref="A1:P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4"/>
    <col collapsed="false" customWidth="true" hidden="false" outlineLevel="0" max="3" min="3" style="0" width="18"/>
    <col collapsed="false" customWidth="true" hidden="false" outlineLevel="0" max="8" min="4" style="0" width="12"/>
  </cols>
  <sheetData>
    <row r="1" customFormat="false" ht="36" hidden="false" customHeight="true" outlineLevel="0" collapsed="false">
      <c r="A1" s="1" t="s">
        <v>24</v>
      </c>
      <c r="B1" s="1"/>
      <c r="C1" s="1"/>
      <c r="D1" s="1"/>
      <c r="E1" s="1"/>
      <c r="F1" s="1"/>
      <c r="G1" s="1"/>
      <c r="H1" s="1"/>
    </row>
    <row r="2" customFormat="false" ht="21.75" hidden="false" customHeight="true" outlineLevel="0" collapsed="false">
      <c r="A2" s="2" t="s">
        <v>25</v>
      </c>
      <c r="B2" s="2"/>
      <c r="C2" s="2"/>
      <c r="D2" s="2"/>
      <c r="E2" s="2"/>
      <c r="F2" s="2"/>
      <c r="G2" s="2"/>
      <c r="H2" s="2"/>
    </row>
    <row r="4" customFormat="false" ht="15" hidden="false" customHeight="false" outlineLevel="0" collapsed="false">
      <c r="B4" s="10" t="s">
        <v>26</v>
      </c>
    </row>
    <row r="5" customFormat="false" ht="15" hidden="false" customHeight="false" outlineLevel="0" collapsed="false">
      <c r="B5" s="11" t="s">
        <v>27</v>
      </c>
      <c r="C5" s="12" t="n">
        <f aca="false">'Cash Forecast'!B5</f>
        <v>9000</v>
      </c>
    </row>
    <row r="6" customFormat="false" ht="15" hidden="false" customHeight="false" outlineLevel="0" collapsed="false">
      <c r="B6" s="11" t="s">
        <v>28</v>
      </c>
      <c r="C6" s="12" t="n">
        <f aca="false">'Cash Forecast'!O30</f>
        <v>18400</v>
      </c>
    </row>
    <row r="7" customFormat="false" ht="15" hidden="false" customHeight="false" outlineLevel="0" collapsed="false">
      <c r="B7" s="11" t="s">
        <v>29</v>
      </c>
      <c r="C7" s="12" t="n">
        <f aca="false">MIN('Cash Forecast'!C30:O30)</f>
        <v>8000</v>
      </c>
    </row>
    <row r="8" customFormat="false" ht="15" hidden="false" customHeight="false" outlineLevel="0" collapsed="false">
      <c r="B8" s="11" t="s">
        <v>30</v>
      </c>
      <c r="C8" s="13" t="str">
        <f aca="false">"Week "&amp;MATCH(C7,'Cash Forecast'!C30:O30,0)</f>
        <v>Week 2</v>
      </c>
    </row>
    <row r="9" customFormat="false" ht="15" hidden="false" customHeight="false" outlineLevel="0" collapsed="false">
      <c r="B9" s="11" t="s">
        <v>31</v>
      </c>
      <c r="C9" s="14" t="n">
        <f aca="false">COUNTIF('Cash Forecast'!C31:O31,"LOW")</f>
        <v>1</v>
      </c>
    </row>
    <row r="10" customFormat="false" ht="15" hidden="false" customHeight="false" outlineLevel="0" collapsed="false">
      <c r="B10" s="11" t="s">
        <v>32</v>
      </c>
      <c r="C10" s="12" t="n">
        <f aca="false">'Cash Forecast'!B7</f>
        <v>10000</v>
      </c>
    </row>
    <row r="12" customFormat="false" ht="15" hidden="false" customHeight="false" outlineLevel="0" collapsed="false">
      <c r="B12" s="10" t="s">
        <v>33</v>
      </c>
    </row>
    <row r="13" customFormat="false" ht="15" hidden="false" customHeight="false" outlineLevel="0" collapsed="false">
      <c r="B13" s="11" t="s">
        <v>34</v>
      </c>
      <c r="C13" s="12" t="n">
        <f aca="false">SUMIF(Invoices!H5:H104,"&lt;&gt;Paid",Invoices!D5:D104)</f>
        <v>5200</v>
      </c>
    </row>
    <row r="14" customFormat="false" ht="15" hidden="false" customHeight="false" outlineLevel="0" collapsed="false">
      <c r="B14" s="11" t="s">
        <v>35</v>
      </c>
      <c r="C14" s="12" t="n">
        <f aca="false">SUMIF(Invoices!H5:H104,"Overdue",Invoices!D5:D104)</f>
        <v>4250</v>
      </c>
    </row>
    <row r="15" customFormat="false" ht="15" hidden="false" customHeight="false" outlineLevel="0" collapsed="false">
      <c r="B15" s="11" t="s">
        <v>36</v>
      </c>
      <c r="C15" s="14" t="n">
        <f aca="false">COUNTIF(Invoices!H5:H104,"Overdue")</f>
        <v>2</v>
      </c>
    </row>
    <row r="16" customFormat="false" ht="15" hidden="false" customHeight="false" outlineLevel="0" collapsed="false">
      <c r="B16" s="11" t="s">
        <v>37</v>
      </c>
      <c r="C16" s="15" t="n">
        <f aca="false">MAX(Invoices!G5:G104)</f>
        <v>30</v>
      </c>
    </row>
    <row r="17" customFormat="false" ht="15" hidden="false" customHeight="false" outlineLevel="0" collapsed="false">
      <c r="B17" s="11" t="s">
        <v>38</v>
      </c>
      <c r="C17" s="12" t="n">
        <f aca="false">SUMIF(Invoices!H5:H104,"Due soon",Invoices!D5:D104)</f>
        <v>0</v>
      </c>
    </row>
    <row r="19" customFormat="false" ht="15" hidden="false" customHeight="false" outlineLevel="0" collapsed="false">
      <c r="B19" s="10" t="s">
        <v>39</v>
      </c>
    </row>
    <row r="20" customFormat="false" ht="15" hidden="false" customHeight="false" outlineLevel="0" collapsed="false">
      <c r="B20" s="11" t="s">
        <v>40</v>
      </c>
      <c r="C20" s="16" t="n">
        <f aca="false">SUMIF(Invoices!I5:I104,B20,Invoices!D5:D104)</f>
        <v>950</v>
      </c>
    </row>
    <row r="21" customFormat="false" ht="15" hidden="false" customHeight="false" outlineLevel="0" collapsed="false">
      <c r="B21" s="11" t="s">
        <v>41</v>
      </c>
      <c r="C21" s="16" t="n">
        <f aca="false">SUMIF(Invoices!I5:I104,B21,Invoices!D5:D104)</f>
        <v>4250</v>
      </c>
    </row>
    <row r="22" customFormat="false" ht="15" hidden="false" customHeight="false" outlineLevel="0" collapsed="false">
      <c r="B22" s="11" t="s">
        <v>42</v>
      </c>
      <c r="C22" s="16" t="n">
        <f aca="false">SUMIF(Invoices!I5:I104,B22,Invoices!D5:D104)</f>
        <v>0</v>
      </c>
    </row>
    <row r="23" customFormat="false" ht="15" hidden="false" customHeight="false" outlineLevel="0" collapsed="false">
      <c r="B23" s="11" t="s">
        <v>43</v>
      </c>
      <c r="C23" s="16" t="n">
        <f aca="false">SUMIF(Invoices!I5:I104,B23,Invoices!D5:D104)</f>
        <v>0</v>
      </c>
    </row>
    <row r="24" customFormat="false" ht="15" hidden="false" customHeight="false" outlineLevel="0" collapsed="false">
      <c r="B24" s="11" t="s">
        <v>44</v>
      </c>
      <c r="C24" s="16" t="n">
        <f aca="false">SUMIF(Invoices!I5:I104,B24,Invoices!D5:D104)</f>
        <v>0</v>
      </c>
    </row>
    <row r="26" customFormat="false" ht="15" hidden="false" customHeight="false" outlineLevel="0" collapsed="false">
      <c r="B26" s="10" t="s">
        <v>45</v>
      </c>
    </row>
    <row r="27" customFormat="false" ht="21.75" hidden="false" customHeight="true" outlineLevel="0" collapsed="false">
      <c r="B27" s="17" t="str">
        <f aca="false">IF(C9&gt;0,"Plan now: cash drops below your cushion in "&amp;C9&amp;" week(s). Delay a big purchase or speed up collections.","Cash stays above your cushion all 13 weeks.")</f>
        <v>Plan now: cash drops below your cushion in 1 week(s). Delay a big purchase or speed up collections.</v>
      </c>
      <c r="C27" s="17"/>
      <c r="D27" s="17"/>
      <c r="E27" s="17"/>
      <c r="F27" s="17"/>
      <c r="G27" s="17"/>
      <c r="H27" s="17"/>
    </row>
    <row r="28" customFormat="false" ht="21.75" hidden="false" customHeight="true" outlineLevel="0" collapsed="false">
      <c r="B28" s="17" t="str">
        <f aca="false">IF(C14&gt;0,"Follow up today on "&amp;C15&amp;" overdue invoice(s) worth "&amp;TEXT(C14,"$#,##0")&amp;".","No overdue invoices. Nice work.")</f>
        <v>Follow up today on 2 overdue invoice(s) worth $4,250.</v>
      </c>
      <c r="C28" s="17"/>
      <c r="D28" s="17"/>
      <c r="E28" s="17"/>
      <c r="F28" s="17"/>
      <c r="G28" s="17"/>
      <c r="H28" s="17"/>
    </row>
    <row r="29" customFormat="false" ht="21.75" hidden="false" customHeight="true" outlineLevel="0" collapsed="false">
      <c r="B29" s="17" t="str">
        <f aca="false">IF(C17&gt;0,"Send friendly reminders for "&amp;TEXT(C17,"$#,##0")&amp;" coming due this week.","Nothing coming due in the next 7 days.")</f>
        <v>Nothing coming due in the next 7 days.</v>
      </c>
      <c r="C29" s="17"/>
      <c r="D29" s="17"/>
      <c r="E29" s="17"/>
      <c r="F29" s="17"/>
      <c r="G29" s="17"/>
      <c r="H29" s="17"/>
    </row>
    <row r="31" customFormat="false" ht="15" hidden="false" customHeight="false" outlineLevel="0" collapsed="false">
      <c r="B31" s="18" t="s">
        <v>46</v>
      </c>
    </row>
    <row r="32" customFormat="false" ht="15" hidden="false" customHeight="false" outlineLevel="0" collapsed="false">
      <c r="C32" s="18"/>
      <c r="D32" s="18" t="str">
        <f aca="false">"Wk 1"</f>
        <v>Wk 1</v>
      </c>
      <c r="E32" s="18" t="str">
        <f aca="false">"Wk 2"</f>
        <v>Wk 2</v>
      </c>
      <c r="F32" s="18" t="str">
        <f aca="false">"Wk 3"</f>
        <v>Wk 3</v>
      </c>
      <c r="G32" s="18" t="str">
        <f aca="false">"Wk 4"</f>
        <v>Wk 4</v>
      </c>
      <c r="H32" s="18" t="str">
        <f aca="false">"Wk 5"</f>
        <v>Wk 5</v>
      </c>
      <c r="I32" s="18" t="str">
        <f aca="false">"Wk 6"</f>
        <v>Wk 6</v>
      </c>
      <c r="J32" s="18" t="str">
        <f aca="false">"Wk 7"</f>
        <v>Wk 7</v>
      </c>
      <c r="K32" s="18" t="str">
        <f aca="false">"Wk 8"</f>
        <v>Wk 8</v>
      </c>
      <c r="L32" s="18" t="str">
        <f aca="false">"Wk 9"</f>
        <v>Wk 9</v>
      </c>
      <c r="M32" s="18" t="str">
        <f aca="false">"Wk 10"</f>
        <v>Wk 10</v>
      </c>
      <c r="N32" s="18" t="str">
        <f aca="false">"Wk 11"</f>
        <v>Wk 11</v>
      </c>
      <c r="O32" s="18" t="str">
        <f aca="false">"Wk 12"</f>
        <v>Wk 12</v>
      </c>
      <c r="P32" s="18" t="str">
        <f aca="false">"Wk 13"</f>
        <v>Wk 13</v>
      </c>
    </row>
    <row r="33" customFormat="false" ht="15" hidden="false" customHeight="false" outlineLevel="0" collapsed="false">
      <c r="C33" s="18" t="s">
        <v>47</v>
      </c>
      <c r="D33" s="19" t="n">
        <f aca="false">'Cash Forecast'!C30</f>
        <v>10600</v>
      </c>
      <c r="E33" s="19" t="n">
        <f aca="false">'Cash Forecast'!D30</f>
        <v>8000</v>
      </c>
      <c r="F33" s="19" t="n">
        <f aca="false">'Cash Forecast'!E30</f>
        <v>12500</v>
      </c>
      <c r="G33" s="19" t="n">
        <f aca="false">'Cash Forecast'!F30</f>
        <v>10700</v>
      </c>
      <c r="H33" s="19" t="n">
        <f aca="false">'Cash Forecast'!G30</f>
        <v>12300</v>
      </c>
      <c r="I33" s="19" t="n">
        <f aca="false">'Cash Forecast'!H30</f>
        <v>11000</v>
      </c>
      <c r="J33" s="19" t="n">
        <f aca="false">'Cash Forecast'!I30</f>
        <v>15800</v>
      </c>
      <c r="K33" s="19" t="n">
        <f aca="false">'Cash Forecast'!J30</f>
        <v>13400</v>
      </c>
      <c r="L33" s="19" t="n">
        <f aca="false">'Cash Forecast'!K30</f>
        <v>16300</v>
      </c>
      <c r="M33" s="19" t="n">
        <f aca="false">'Cash Forecast'!L30</f>
        <v>12000</v>
      </c>
      <c r="N33" s="19" t="n">
        <f aca="false">'Cash Forecast'!M30</f>
        <v>16300</v>
      </c>
      <c r="O33" s="19" t="n">
        <f aca="false">'Cash Forecast'!N30</f>
        <v>15000</v>
      </c>
      <c r="P33" s="19" t="n">
        <f aca="false">'Cash Forecast'!O30</f>
        <v>18400</v>
      </c>
    </row>
    <row r="34" customFormat="false" ht="15" hidden="false" customHeight="false" outlineLevel="0" collapsed="false">
      <c r="C34" s="18" t="s">
        <v>48</v>
      </c>
      <c r="D34" s="19" t="n">
        <f aca="false">'Cash Forecast'!$B$7</f>
        <v>10000</v>
      </c>
      <c r="E34" s="19" t="n">
        <f aca="false">'Cash Forecast'!$B$7</f>
        <v>10000</v>
      </c>
      <c r="F34" s="19" t="n">
        <f aca="false">'Cash Forecast'!$B$7</f>
        <v>10000</v>
      </c>
      <c r="G34" s="19" t="n">
        <f aca="false">'Cash Forecast'!$B$7</f>
        <v>10000</v>
      </c>
      <c r="H34" s="19" t="n">
        <f aca="false">'Cash Forecast'!$B$7</f>
        <v>10000</v>
      </c>
      <c r="I34" s="19" t="n">
        <f aca="false">'Cash Forecast'!$B$7</f>
        <v>10000</v>
      </c>
      <c r="J34" s="19" t="n">
        <f aca="false">'Cash Forecast'!$B$7</f>
        <v>10000</v>
      </c>
      <c r="K34" s="19" t="n">
        <f aca="false">'Cash Forecast'!$B$7</f>
        <v>10000</v>
      </c>
      <c r="L34" s="19" t="n">
        <f aca="false">'Cash Forecast'!$B$7</f>
        <v>10000</v>
      </c>
      <c r="M34" s="19" t="n">
        <f aca="false">'Cash Forecast'!$B$7</f>
        <v>10000</v>
      </c>
      <c r="N34" s="19" t="n">
        <f aca="false">'Cash Forecast'!$B$7</f>
        <v>10000</v>
      </c>
      <c r="O34" s="19" t="n">
        <f aca="false">'Cash Forecast'!$B$7</f>
        <v>10000</v>
      </c>
      <c r="P34" s="19" t="n">
        <f aca="false">'Cash Forecast'!$B$7</f>
        <v>10000</v>
      </c>
    </row>
  </sheetData>
  <mergeCells count="5">
    <mergeCell ref="A1:H1"/>
    <mergeCell ref="A2:H2"/>
    <mergeCell ref="B27:H27"/>
    <mergeCell ref="B28:H28"/>
    <mergeCell ref="B29:H29"/>
  </mergeCells>
  <conditionalFormatting sqref="C9">
    <cfRule type="cellIs" priority="2" operator="greaterThan" aboveAverage="0" equalAverage="0" bottom="0" percent="0" rank="0" text="" dxfId="0">
      <formula>0</formula>
    </cfRule>
  </conditionalFormatting>
  <conditionalFormatting sqref="C7">
    <cfRule type="expression" priority="3" aboveAverage="0" equalAverage="0" bottom="0" percent="0" rank="0" text="" dxfId="0">
      <formula>C7&lt;C10</formula>
    </cfRule>
  </conditionalFormatting>
  <conditionalFormatting sqref="C14">
    <cfRule type="cellIs" priority="4" operator="greater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A1E43"/>
    <pageSetUpPr fitToPage="true"/>
  </sheetPr>
  <dimension ref="A1:O3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10" topLeftCell="C11" activePane="bottomRight" state="frozen"/>
      <selection pane="topLeft" activeCell="A1" activeCellId="0" sqref="A1"/>
      <selection pane="topRight" activeCell="C1" activeCellId="0" sqref="C1"/>
      <selection pane="bottomLeft" activeCell="A11" activeCellId="0" sqref="A11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4"/>
    <col collapsed="false" customWidth="true" hidden="false" outlineLevel="0" max="15" min="3" style="0" width="12"/>
  </cols>
  <sheetData>
    <row r="1" customFormat="false" ht="36" hidden="false" customHeight="true" outlineLevel="0" collapsed="false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customFormat="false" ht="21.75" hidden="false" customHeight="true" outlineLevel="0" collapsed="false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4" customFormat="false" ht="15" hidden="false" customHeight="false" outlineLevel="0" collapsed="false">
      <c r="A4" s="20" t="s">
        <v>51</v>
      </c>
    </row>
    <row r="5" customFormat="false" ht="15" hidden="false" customHeight="false" outlineLevel="0" collapsed="false">
      <c r="A5" s="21" t="s">
        <v>52</v>
      </c>
      <c r="B5" s="22" t="n">
        <v>9000</v>
      </c>
    </row>
    <row r="6" customFormat="false" ht="15" hidden="false" customHeight="false" outlineLevel="0" collapsed="false">
      <c r="A6" s="21" t="s">
        <v>53</v>
      </c>
      <c r="B6" s="23" t="n">
        <v>46314</v>
      </c>
    </row>
    <row r="7" customFormat="false" ht="15" hidden="false" customHeight="false" outlineLevel="0" collapsed="false">
      <c r="A7" s="21" t="s">
        <v>54</v>
      </c>
      <c r="B7" s="22" t="n">
        <v>10000</v>
      </c>
    </row>
    <row r="9" customFormat="false" ht="15" hidden="false" customHeight="false" outlineLevel="0" collapsed="false">
      <c r="A9" s="24" t="s">
        <v>55</v>
      </c>
      <c r="B9" s="24" t="s">
        <v>56</v>
      </c>
      <c r="C9" s="24" t="s">
        <v>57</v>
      </c>
      <c r="D9" s="24" t="s">
        <v>58</v>
      </c>
      <c r="E9" s="24" t="s">
        <v>59</v>
      </c>
      <c r="F9" s="24" t="s">
        <v>60</v>
      </c>
      <c r="G9" s="24" t="s">
        <v>61</v>
      </c>
      <c r="H9" s="24" t="s">
        <v>62</v>
      </c>
      <c r="I9" s="24" t="s">
        <v>63</v>
      </c>
      <c r="J9" s="24" t="s">
        <v>64</v>
      </c>
      <c r="K9" s="24" t="s">
        <v>65</v>
      </c>
      <c r="L9" s="24" t="s">
        <v>66</v>
      </c>
      <c r="M9" s="24" t="s">
        <v>67</v>
      </c>
      <c r="N9" s="24" t="s">
        <v>68</v>
      </c>
      <c r="O9" s="24" t="s">
        <v>69</v>
      </c>
    </row>
    <row r="10" customFormat="false" ht="15" hidden="false" customHeight="false" outlineLevel="0" collapsed="false">
      <c r="A10" s="25" t="s">
        <v>70</v>
      </c>
      <c r="C10" s="26" t="n">
        <f aca="false">$B$6+0</f>
        <v>46314</v>
      </c>
      <c r="D10" s="26" t="n">
        <f aca="false">$B$6+7</f>
        <v>46321</v>
      </c>
      <c r="E10" s="26" t="n">
        <f aca="false">$B$6+14</f>
        <v>46328</v>
      </c>
      <c r="F10" s="26" t="n">
        <f aca="false">$B$6+21</f>
        <v>46335</v>
      </c>
      <c r="G10" s="26" t="n">
        <f aca="false">$B$6+28</f>
        <v>46342</v>
      </c>
      <c r="H10" s="26" t="n">
        <f aca="false">$B$6+35</f>
        <v>46349</v>
      </c>
      <c r="I10" s="26" t="n">
        <f aca="false">$B$6+42</f>
        <v>46356</v>
      </c>
      <c r="J10" s="26" t="n">
        <f aca="false">$B$6+49</f>
        <v>46363</v>
      </c>
      <c r="K10" s="26" t="n">
        <f aca="false">$B$6+56</f>
        <v>46370</v>
      </c>
      <c r="L10" s="26" t="n">
        <f aca="false">$B$6+63</f>
        <v>46377</v>
      </c>
      <c r="M10" s="26" t="n">
        <f aca="false">$B$6+70</f>
        <v>46384</v>
      </c>
      <c r="N10" s="26" t="n">
        <f aca="false">$B$6+77</f>
        <v>46391</v>
      </c>
      <c r="O10" s="26" t="n">
        <f aca="false">$B$6+84</f>
        <v>46398</v>
      </c>
    </row>
    <row r="12" customFormat="false" ht="15" hidden="false" customHeight="false" outlineLevel="0" collapsed="false">
      <c r="A12" s="27" t="s">
        <v>71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</row>
    <row r="13" customFormat="false" ht="15" hidden="false" customHeight="false" outlineLevel="0" collapsed="false">
      <c r="A13" s="11" t="s">
        <v>72</v>
      </c>
      <c r="B13" s="29" t="n">
        <f aca="false">SUM(C13:O13)</f>
        <v>87000</v>
      </c>
      <c r="C13" s="22" t="n">
        <v>6000</v>
      </c>
      <c r="D13" s="22" t="n">
        <v>5500</v>
      </c>
      <c r="E13" s="22" t="n">
        <v>7000</v>
      </c>
      <c r="F13" s="22" t="n">
        <v>6500</v>
      </c>
      <c r="G13" s="22" t="n">
        <v>6000</v>
      </c>
      <c r="H13" s="22" t="n">
        <v>7200</v>
      </c>
      <c r="I13" s="22" t="n">
        <v>6800</v>
      </c>
      <c r="J13" s="22" t="n">
        <v>6000</v>
      </c>
      <c r="K13" s="22" t="n">
        <v>7500</v>
      </c>
      <c r="L13" s="22" t="n">
        <v>7000</v>
      </c>
      <c r="M13" s="22" t="n">
        <v>6500</v>
      </c>
      <c r="N13" s="22" t="n">
        <v>7200</v>
      </c>
      <c r="O13" s="22" t="n">
        <v>7800</v>
      </c>
    </row>
    <row r="14" customFormat="false" ht="15" hidden="false" customHeight="false" outlineLevel="0" collapsed="false">
      <c r="A14" s="11" t="s">
        <v>73</v>
      </c>
      <c r="B14" s="29" t="n">
        <f aca="false">SUM(C14:O14)</f>
        <v>1500</v>
      </c>
      <c r="C14" s="22" t="n">
        <v>0</v>
      </c>
      <c r="D14" s="22" t="n">
        <v>0</v>
      </c>
      <c r="E14" s="22" t="n">
        <v>500</v>
      </c>
      <c r="F14" s="22" t="n">
        <v>0</v>
      </c>
      <c r="G14" s="22" t="n">
        <v>0</v>
      </c>
      <c r="H14" s="22" t="n">
        <v>0</v>
      </c>
      <c r="I14" s="22" t="n">
        <v>500</v>
      </c>
      <c r="J14" s="22" t="n">
        <v>0</v>
      </c>
      <c r="K14" s="22" t="n">
        <v>0</v>
      </c>
      <c r="L14" s="22" t="n">
        <v>0</v>
      </c>
      <c r="M14" s="22" t="n">
        <v>500</v>
      </c>
      <c r="N14" s="22" t="n">
        <v>0</v>
      </c>
      <c r="O14" s="22" t="n">
        <v>0</v>
      </c>
    </row>
    <row r="15" customFormat="false" ht="15" hidden="false" customHeight="false" outlineLevel="0" collapsed="false">
      <c r="A15" s="30" t="s">
        <v>74</v>
      </c>
      <c r="B15" s="31" t="n">
        <f aca="false">SUM(B13:B14)</f>
        <v>88500</v>
      </c>
      <c r="C15" s="31" t="n">
        <f aca="false">SUM(C13:C14)</f>
        <v>6000</v>
      </c>
      <c r="D15" s="31" t="n">
        <f aca="false">SUM(D13:D14)</f>
        <v>5500</v>
      </c>
      <c r="E15" s="31" t="n">
        <f aca="false">SUM(E13:E14)</f>
        <v>7500</v>
      </c>
      <c r="F15" s="31" t="n">
        <f aca="false">SUM(F13:F14)</f>
        <v>6500</v>
      </c>
      <c r="G15" s="31" t="n">
        <f aca="false">SUM(G13:G14)</f>
        <v>6000</v>
      </c>
      <c r="H15" s="31" t="n">
        <f aca="false">SUM(H13:H14)</f>
        <v>7200</v>
      </c>
      <c r="I15" s="31" t="n">
        <f aca="false">SUM(I13:I14)</f>
        <v>7300</v>
      </c>
      <c r="J15" s="31" t="n">
        <f aca="false">SUM(J13:J14)</f>
        <v>6000</v>
      </c>
      <c r="K15" s="31" t="n">
        <f aca="false">SUM(K13:K14)</f>
        <v>7500</v>
      </c>
      <c r="L15" s="31" t="n">
        <f aca="false">SUM(L13:L14)</f>
        <v>7000</v>
      </c>
      <c r="M15" s="31" t="n">
        <f aca="false">SUM(M13:M14)</f>
        <v>7000</v>
      </c>
      <c r="N15" s="31" t="n">
        <f aca="false">SUM(N13:N14)</f>
        <v>7200</v>
      </c>
      <c r="O15" s="31" t="n">
        <f aca="false">SUM(O13:O14)</f>
        <v>7800</v>
      </c>
    </row>
    <row r="17" customFormat="false" ht="15" hidden="false" customHeight="false" outlineLevel="0" collapsed="false">
      <c r="A17" s="27" t="s">
        <v>75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customFormat="false" ht="15" hidden="false" customHeight="false" outlineLevel="0" collapsed="false">
      <c r="A18" s="11" t="s">
        <v>76</v>
      </c>
      <c r="B18" s="29" t="n">
        <f aca="false">SUM(C18:O18)</f>
        <v>39000</v>
      </c>
      <c r="C18" s="22" t="n">
        <v>0</v>
      </c>
      <c r="D18" s="22" t="n">
        <v>6500</v>
      </c>
      <c r="E18" s="22" t="n">
        <v>0</v>
      </c>
      <c r="F18" s="22" t="n">
        <v>6500</v>
      </c>
      <c r="G18" s="22" t="n">
        <v>0</v>
      </c>
      <c r="H18" s="22" t="n">
        <v>6500</v>
      </c>
      <c r="I18" s="22" t="n">
        <v>0</v>
      </c>
      <c r="J18" s="22" t="n">
        <v>6500</v>
      </c>
      <c r="K18" s="22" t="n">
        <v>0</v>
      </c>
      <c r="L18" s="22" t="n">
        <v>6500</v>
      </c>
      <c r="M18" s="22" t="n">
        <v>0</v>
      </c>
      <c r="N18" s="22" t="n">
        <v>6500</v>
      </c>
      <c r="O18" s="22" t="n">
        <v>0</v>
      </c>
    </row>
    <row r="19" customFormat="false" ht="15" hidden="false" customHeight="false" outlineLevel="0" collapsed="false">
      <c r="A19" s="11" t="s">
        <v>77</v>
      </c>
      <c r="B19" s="29" t="n">
        <f aca="false">SUM(C19:O19)</f>
        <v>8800</v>
      </c>
      <c r="C19" s="22" t="n">
        <v>2200</v>
      </c>
      <c r="D19" s="22" t="n">
        <v>0</v>
      </c>
      <c r="E19" s="22" t="n">
        <v>0</v>
      </c>
      <c r="F19" s="22" t="n">
        <v>0</v>
      </c>
      <c r="G19" s="22" t="n">
        <v>2200</v>
      </c>
      <c r="H19" s="22" t="n">
        <v>0</v>
      </c>
      <c r="I19" s="22" t="n">
        <v>0</v>
      </c>
      <c r="J19" s="22" t="n">
        <v>0</v>
      </c>
      <c r="K19" s="22" t="n">
        <v>2200</v>
      </c>
      <c r="L19" s="22" t="n">
        <v>0</v>
      </c>
      <c r="M19" s="22" t="n">
        <v>0</v>
      </c>
      <c r="N19" s="22" t="n">
        <v>0</v>
      </c>
      <c r="O19" s="22" t="n">
        <v>2200</v>
      </c>
    </row>
    <row r="20" customFormat="false" ht="15" hidden="false" customHeight="false" outlineLevel="0" collapsed="false">
      <c r="A20" s="11" t="s">
        <v>78</v>
      </c>
      <c r="B20" s="29" t="n">
        <f aca="false">SUM(C20:O20)</f>
        <v>19500</v>
      </c>
      <c r="C20" s="22" t="n">
        <v>1500</v>
      </c>
      <c r="D20" s="22" t="n">
        <v>1200</v>
      </c>
      <c r="E20" s="22" t="n">
        <v>1800</v>
      </c>
      <c r="F20" s="22" t="n">
        <v>1400</v>
      </c>
      <c r="G20" s="22" t="n">
        <v>1500</v>
      </c>
      <c r="H20" s="22" t="n">
        <v>1600</v>
      </c>
      <c r="I20" s="22" t="n">
        <v>1300</v>
      </c>
      <c r="J20" s="22" t="n">
        <v>1500</v>
      </c>
      <c r="K20" s="22" t="n">
        <v>1700</v>
      </c>
      <c r="L20" s="22" t="n">
        <v>1400</v>
      </c>
      <c r="M20" s="22" t="n">
        <v>1500</v>
      </c>
      <c r="N20" s="22" t="n">
        <v>1600</v>
      </c>
      <c r="O20" s="22" t="n">
        <v>1500</v>
      </c>
    </row>
    <row r="21" customFormat="false" ht="15" hidden="false" customHeight="false" outlineLevel="0" collapsed="false">
      <c r="A21" s="11" t="s">
        <v>79</v>
      </c>
      <c r="B21" s="29" t="n">
        <f aca="false">SUM(C21:O21)</f>
        <v>1200</v>
      </c>
      <c r="C21" s="22" t="n">
        <v>300</v>
      </c>
      <c r="D21" s="22" t="n">
        <v>0</v>
      </c>
      <c r="E21" s="22" t="n">
        <v>0</v>
      </c>
      <c r="F21" s="22" t="n">
        <v>0</v>
      </c>
      <c r="G21" s="22" t="n">
        <v>300</v>
      </c>
      <c r="H21" s="22" t="n">
        <v>0</v>
      </c>
      <c r="I21" s="22" t="n">
        <v>0</v>
      </c>
      <c r="J21" s="22" t="n">
        <v>0</v>
      </c>
      <c r="K21" s="22" t="n">
        <v>300</v>
      </c>
      <c r="L21" s="22" t="n">
        <v>0</v>
      </c>
      <c r="M21" s="22" t="n">
        <v>0</v>
      </c>
      <c r="N21" s="22" t="n">
        <v>0</v>
      </c>
      <c r="O21" s="22" t="n">
        <v>300</v>
      </c>
    </row>
    <row r="22" customFormat="false" ht="15" hidden="false" customHeight="false" outlineLevel="0" collapsed="false">
      <c r="A22" s="11" t="s">
        <v>80</v>
      </c>
      <c r="B22" s="29" t="n">
        <f aca="false">SUM(C22:O22)</f>
        <v>2400</v>
      </c>
      <c r="C22" s="22" t="n">
        <v>0</v>
      </c>
      <c r="D22" s="22" t="n">
        <v>0</v>
      </c>
      <c r="E22" s="22" t="n">
        <v>800</v>
      </c>
      <c r="F22" s="22" t="n">
        <v>0</v>
      </c>
      <c r="G22" s="22" t="n">
        <v>0</v>
      </c>
      <c r="H22" s="22" t="n">
        <v>0</v>
      </c>
      <c r="I22" s="22" t="n">
        <v>800</v>
      </c>
      <c r="J22" s="22" t="n">
        <v>0</v>
      </c>
      <c r="K22" s="22" t="n">
        <v>0</v>
      </c>
      <c r="L22" s="22" t="n">
        <v>0</v>
      </c>
      <c r="M22" s="22" t="n">
        <v>800</v>
      </c>
      <c r="N22" s="22" t="n">
        <v>0</v>
      </c>
      <c r="O22" s="22" t="n">
        <v>0</v>
      </c>
    </row>
    <row r="23" customFormat="false" ht="15" hidden="false" customHeight="false" outlineLevel="0" collapsed="false">
      <c r="A23" s="11" t="s">
        <v>81</v>
      </c>
      <c r="B23" s="29" t="n">
        <f aca="false">SUM(C23:O23)</f>
        <v>3000</v>
      </c>
      <c r="C23" s="22" t="n">
        <v>0</v>
      </c>
      <c r="D23" s="22" t="n"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3000</v>
      </c>
      <c r="M23" s="22" t="n">
        <v>0</v>
      </c>
      <c r="N23" s="22" t="n">
        <v>0</v>
      </c>
      <c r="O23" s="22" t="n">
        <v>0</v>
      </c>
    </row>
    <row r="24" customFormat="false" ht="15" hidden="false" customHeight="false" outlineLevel="0" collapsed="false">
      <c r="A24" s="11" t="s">
        <v>82</v>
      </c>
      <c r="B24" s="29" t="n">
        <f aca="false">SUM(C24:O24)</f>
        <v>5200</v>
      </c>
      <c r="C24" s="22" t="n">
        <v>400</v>
      </c>
      <c r="D24" s="22" t="n">
        <v>400</v>
      </c>
      <c r="E24" s="22" t="n">
        <v>400</v>
      </c>
      <c r="F24" s="22" t="n">
        <v>400</v>
      </c>
      <c r="G24" s="22" t="n">
        <v>400</v>
      </c>
      <c r="H24" s="22" t="n">
        <v>400</v>
      </c>
      <c r="I24" s="22" t="n">
        <v>400</v>
      </c>
      <c r="J24" s="22" t="n">
        <v>400</v>
      </c>
      <c r="K24" s="22" t="n">
        <v>400</v>
      </c>
      <c r="L24" s="22" t="n">
        <v>400</v>
      </c>
      <c r="M24" s="22" t="n">
        <v>400</v>
      </c>
      <c r="N24" s="22" t="n">
        <v>400</v>
      </c>
      <c r="O24" s="22" t="n">
        <v>400</v>
      </c>
    </row>
    <row r="25" customFormat="false" ht="15" hidden="false" customHeight="false" outlineLevel="0" collapsed="false">
      <c r="A25" s="30" t="s">
        <v>83</v>
      </c>
      <c r="B25" s="31" t="n">
        <f aca="false">SUM(B18:B24)</f>
        <v>79100</v>
      </c>
      <c r="C25" s="31" t="n">
        <f aca="false">SUM(C18:C24)</f>
        <v>4400</v>
      </c>
      <c r="D25" s="31" t="n">
        <f aca="false">SUM(D18:D24)</f>
        <v>8100</v>
      </c>
      <c r="E25" s="31" t="n">
        <f aca="false">SUM(E18:E24)</f>
        <v>3000</v>
      </c>
      <c r="F25" s="31" t="n">
        <f aca="false">SUM(F18:F24)</f>
        <v>8300</v>
      </c>
      <c r="G25" s="31" t="n">
        <f aca="false">SUM(G18:G24)</f>
        <v>4400</v>
      </c>
      <c r="H25" s="31" t="n">
        <f aca="false">SUM(H18:H24)</f>
        <v>8500</v>
      </c>
      <c r="I25" s="31" t="n">
        <f aca="false">SUM(I18:I24)</f>
        <v>2500</v>
      </c>
      <c r="J25" s="31" t="n">
        <f aca="false">SUM(J18:J24)</f>
        <v>8400</v>
      </c>
      <c r="K25" s="31" t="n">
        <f aca="false">SUM(K18:K24)</f>
        <v>4600</v>
      </c>
      <c r="L25" s="31" t="n">
        <f aca="false">SUM(L18:L24)</f>
        <v>11300</v>
      </c>
      <c r="M25" s="31" t="n">
        <f aca="false">SUM(M18:M24)</f>
        <v>2700</v>
      </c>
      <c r="N25" s="31" t="n">
        <f aca="false">SUM(N18:N24)</f>
        <v>8500</v>
      </c>
      <c r="O25" s="31" t="n">
        <f aca="false">SUM(O18:O24)</f>
        <v>4400</v>
      </c>
    </row>
    <row r="27" customFormat="false" ht="15" hidden="false" customHeight="false" outlineLevel="0" collapsed="false">
      <c r="A27" s="27" t="s">
        <v>84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customFormat="false" ht="15" hidden="false" customHeight="false" outlineLevel="0" collapsed="false">
      <c r="A28" s="32" t="s">
        <v>85</v>
      </c>
      <c r="B28" s="33" t="n">
        <f aca="false">B15-B25</f>
        <v>9400</v>
      </c>
      <c r="C28" s="34" t="n">
        <f aca="false">C15-C25</f>
        <v>1600</v>
      </c>
      <c r="D28" s="34" t="n">
        <f aca="false">D15-D25</f>
        <v>-2600</v>
      </c>
      <c r="E28" s="34" t="n">
        <f aca="false">E15-E25</f>
        <v>4500</v>
      </c>
      <c r="F28" s="34" t="n">
        <f aca="false">F15-F25</f>
        <v>-1800</v>
      </c>
      <c r="G28" s="34" t="n">
        <f aca="false">G15-G25</f>
        <v>1600</v>
      </c>
      <c r="H28" s="34" t="n">
        <f aca="false">H15-H25</f>
        <v>-1300</v>
      </c>
      <c r="I28" s="34" t="n">
        <f aca="false">I15-I25</f>
        <v>4800</v>
      </c>
      <c r="J28" s="34" t="n">
        <f aca="false">J15-J25</f>
        <v>-2400</v>
      </c>
      <c r="K28" s="34" t="n">
        <f aca="false">K15-K25</f>
        <v>2900</v>
      </c>
      <c r="L28" s="34" t="n">
        <f aca="false">L15-L25</f>
        <v>-4300</v>
      </c>
      <c r="M28" s="34" t="n">
        <f aca="false">M15-M25</f>
        <v>4300</v>
      </c>
      <c r="N28" s="34" t="n">
        <f aca="false">N15-N25</f>
        <v>-1300</v>
      </c>
      <c r="O28" s="34" t="n">
        <f aca="false">O15-O25</f>
        <v>3400</v>
      </c>
    </row>
    <row r="29" customFormat="false" ht="15" hidden="false" customHeight="false" outlineLevel="0" collapsed="false">
      <c r="A29" s="32" t="s">
        <v>86</v>
      </c>
      <c r="C29" s="34" t="n">
        <f aca="false">$B$5</f>
        <v>9000</v>
      </c>
      <c r="D29" s="34" t="n">
        <f aca="false">C30</f>
        <v>10600</v>
      </c>
      <c r="E29" s="34" t="n">
        <f aca="false">D30</f>
        <v>8000</v>
      </c>
      <c r="F29" s="34" t="n">
        <f aca="false">E30</f>
        <v>12500</v>
      </c>
      <c r="G29" s="34" t="n">
        <f aca="false">F30</f>
        <v>10700</v>
      </c>
      <c r="H29" s="34" t="n">
        <f aca="false">G30</f>
        <v>12300</v>
      </c>
      <c r="I29" s="34" t="n">
        <f aca="false">H30</f>
        <v>11000</v>
      </c>
      <c r="J29" s="34" t="n">
        <f aca="false">I30</f>
        <v>15800</v>
      </c>
      <c r="K29" s="34" t="n">
        <f aca="false">J30</f>
        <v>13400</v>
      </c>
      <c r="L29" s="34" t="n">
        <f aca="false">K30</f>
        <v>16300</v>
      </c>
      <c r="M29" s="34" t="n">
        <f aca="false">L30</f>
        <v>12000</v>
      </c>
      <c r="N29" s="34" t="n">
        <f aca="false">M30</f>
        <v>16300</v>
      </c>
      <c r="O29" s="34" t="n">
        <f aca="false">N30</f>
        <v>15000</v>
      </c>
    </row>
    <row r="30" customFormat="false" ht="15" hidden="false" customHeight="false" outlineLevel="0" collapsed="false">
      <c r="A30" s="35" t="s">
        <v>47</v>
      </c>
      <c r="B30" s="36" t="n">
        <f aca="false">O30</f>
        <v>18400</v>
      </c>
      <c r="C30" s="37" t="n">
        <f aca="false">C29+C28</f>
        <v>10600</v>
      </c>
      <c r="D30" s="37" t="n">
        <f aca="false">D29+D28</f>
        <v>8000</v>
      </c>
      <c r="E30" s="37" t="n">
        <f aca="false">E29+E28</f>
        <v>12500</v>
      </c>
      <c r="F30" s="37" t="n">
        <f aca="false">F29+F28</f>
        <v>10700</v>
      </c>
      <c r="G30" s="37" t="n">
        <f aca="false">G29+G28</f>
        <v>12300</v>
      </c>
      <c r="H30" s="37" t="n">
        <f aca="false">H29+H28</f>
        <v>11000</v>
      </c>
      <c r="I30" s="37" t="n">
        <f aca="false">I29+I28</f>
        <v>15800</v>
      </c>
      <c r="J30" s="37" t="n">
        <f aca="false">J29+J28</f>
        <v>13400</v>
      </c>
      <c r="K30" s="37" t="n">
        <f aca="false">K29+K28</f>
        <v>16300</v>
      </c>
      <c r="L30" s="37" t="n">
        <f aca="false">L29+L28</f>
        <v>12000</v>
      </c>
      <c r="M30" s="37" t="n">
        <f aca="false">M29+M28</f>
        <v>16300</v>
      </c>
      <c r="N30" s="37" t="n">
        <f aca="false">N29+N28</f>
        <v>15000</v>
      </c>
      <c r="O30" s="37" t="n">
        <f aca="false">O29+O28</f>
        <v>18400</v>
      </c>
    </row>
    <row r="31" customFormat="false" ht="15" hidden="false" customHeight="false" outlineLevel="0" collapsed="false">
      <c r="A31" s="32" t="s">
        <v>87</v>
      </c>
      <c r="C31" s="38" t="str">
        <f aca="false">IF(C30&lt;$B$7,"LOW","OK")</f>
        <v>OK</v>
      </c>
      <c r="D31" s="38" t="str">
        <f aca="false">IF(D30&lt;$B$7,"LOW","OK")</f>
        <v>LOW</v>
      </c>
      <c r="E31" s="38" t="str">
        <f aca="false">IF(E30&lt;$B$7,"LOW","OK")</f>
        <v>OK</v>
      </c>
      <c r="F31" s="38" t="str">
        <f aca="false">IF(F30&lt;$B$7,"LOW","OK")</f>
        <v>OK</v>
      </c>
      <c r="G31" s="38" t="str">
        <f aca="false">IF(G30&lt;$B$7,"LOW","OK")</f>
        <v>OK</v>
      </c>
      <c r="H31" s="38" t="str">
        <f aca="false">IF(H30&lt;$B$7,"LOW","OK")</f>
        <v>OK</v>
      </c>
      <c r="I31" s="38" t="str">
        <f aca="false">IF(I30&lt;$B$7,"LOW","OK")</f>
        <v>OK</v>
      </c>
      <c r="J31" s="38" t="str">
        <f aca="false">IF(J30&lt;$B$7,"LOW","OK")</f>
        <v>OK</v>
      </c>
      <c r="K31" s="38" t="str">
        <f aca="false">IF(K30&lt;$B$7,"LOW","OK")</f>
        <v>OK</v>
      </c>
      <c r="L31" s="38" t="str">
        <f aca="false">IF(L30&lt;$B$7,"LOW","OK")</f>
        <v>OK</v>
      </c>
      <c r="M31" s="38" t="str">
        <f aca="false">IF(M30&lt;$B$7,"LOW","OK")</f>
        <v>OK</v>
      </c>
      <c r="N31" s="38" t="str">
        <f aca="false">IF(N30&lt;$B$7,"LOW","OK")</f>
        <v>OK</v>
      </c>
      <c r="O31" s="38" t="str">
        <f aca="false">IF(O30&lt;$B$7,"LOW","OK")</f>
        <v>OK</v>
      </c>
    </row>
    <row r="33" customFormat="false" ht="15" hidden="false" customHeight="false" outlineLevel="0" collapsed="false">
      <c r="A33" s="39" t="s">
        <v>88</v>
      </c>
    </row>
  </sheetData>
  <mergeCells count="2">
    <mergeCell ref="A1:O1"/>
    <mergeCell ref="A2:O2"/>
  </mergeCells>
  <conditionalFormatting sqref="C30:O30">
    <cfRule type="expression" priority="2" aboveAverage="0" equalAverage="0" bottom="0" percent="0" rank="0" text="" dxfId="0">
      <formula>C30&lt;$B$7</formula>
    </cfRule>
  </conditionalFormatting>
  <conditionalFormatting sqref="C31:O31">
    <cfRule type="cellIs" priority="3" operator="equal" aboveAverage="0" equalAverage="0" bottom="0" percent="0" rank="0" text="" dxfId="0">
      <formula>"LOW"</formula>
    </cfRule>
    <cfRule type="cellIs" priority="4" operator="equal" aboveAverage="0" equalAverage="0" bottom="0" percent="0" rank="0" text="" dxfId="1">
      <formula>"OK"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A1E43"/>
    <pageSetUpPr fitToPage="true"/>
  </sheetPr>
  <dimension ref="A1:I1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6"/>
    <col collapsed="false" customWidth="true" hidden="false" outlineLevel="0" max="5" min="3" style="0" width="13"/>
    <col collapsed="false" customWidth="true" hidden="false" outlineLevel="0" max="6" min="6" style="0" width="11"/>
    <col collapsed="false" customWidth="true" hidden="false" outlineLevel="0" max="8" min="7" style="0" width="12"/>
    <col collapsed="false" customWidth="true" hidden="false" outlineLevel="0" max="9" min="9" style="0" width="13"/>
  </cols>
  <sheetData>
    <row r="1" customFormat="false" ht="36" hidden="false" customHeight="true" outlineLevel="0" collapsed="false">
      <c r="A1" s="1" t="s">
        <v>89</v>
      </c>
      <c r="B1" s="1"/>
      <c r="C1" s="1"/>
      <c r="D1" s="1"/>
      <c r="E1" s="1"/>
      <c r="F1" s="1"/>
      <c r="G1" s="1"/>
      <c r="H1" s="1"/>
      <c r="I1" s="1"/>
    </row>
    <row r="2" customFormat="false" ht="21.75" hidden="false" customHeight="true" outlineLevel="0" collapsed="false">
      <c r="A2" s="2" t="s">
        <v>90</v>
      </c>
      <c r="B2" s="2"/>
      <c r="C2" s="2"/>
      <c r="D2" s="2"/>
      <c r="E2" s="2"/>
      <c r="F2" s="2"/>
      <c r="G2" s="2"/>
      <c r="H2" s="2"/>
      <c r="I2" s="2"/>
    </row>
    <row r="3" customFormat="false" ht="15" hidden="false" customHeight="false" outlineLevel="0" collapsed="false">
      <c r="A3" s="39" t="s">
        <v>91</v>
      </c>
    </row>
    <row r="4" customFormat="false" ht="30" hidden="false" customHeight="true" outlineLevel="0" collapsed="false">
      <c r="A4" s="24" t="s">
        <v>92</v>
      </c>
      <c r="B4" s="24" t="s">
        <v>93</v>
      </c>
      <c r="C4" s="24" t="s">
        <v>94</v>
      </c>
      <c r="D4" s="24" t="s">
        <v>95</v>
      </c>
      <c r="E4" s="24" t="s">
        <v>96</v>
      </c>
      <c r="F4" s="24" t="s">
        <v>97</v>
      </c>
      <c r="G4" s="24" t="s">
        <v>98</v>
      </c>
      <c r="H4" s="24" t="s">
        <v>99</v>
      </c>
      <c r="I4" s="24" t="s">
        <v>100</v>
      </c>
    </row>
    <row r="5" customFormat="false" ht="15" hidden="false" customHeight="false" outlineLevel="0" collapsed="false">
      <c r="A5" s="40" t="s">
        <v>101</v>
      </c>
      <c r="B5" s="40" t="s">
        <v>102</v>
      </c>
      <c r="C5" s="23" t="n">
        <v>46266</v>
      </c>
      <c r="D5" s="22" t="n">
        <v>2400</v>
      </c>
      <c r="E5" s="23" t="n">
        <v>46280</v>
      </c>
      <c r="F5" s="41" t="s">
        <v>103</v>
      </c>
      <c r="G5" s="42" t="n">
        <f aca="true">IF(OR(D5="",E5=""),"",IF(UPPER(F5)="Y",0,MAX(0,TODAY()-E5)))</f>
        <v>30</v>
      </c>
      <c r="H5" s="43" t="str">
        <f aca="true">IF(D5="","",IF(UPPER(F5)="Y","Paid",IF(G5&gt;0,"Overdue",IF(E5-TODAY()&lt;=7,"Due soon","Open"))))</f>
        <v>Overdue</v>
      </c>
      <c r="I5" s="43" t="str">
        <f aca="false">IF(OR(H5="",H5="Paid"),"",IF(G5=0,"Current",IF(G5&lt;=30,"1-30 days",IF(G5&lt;=60,"31-60 days",IF(G5&lt;=90,"61-90 days","90+ days")))))</f>
        <v>1-30 days</v>
      </c>
    </row>
    <row r="6" customFormat="false" ht="15" hidden="false" customHeight="false" outlineLevel="0" collapsed="false">
      <c r="A6" s="40" t="s">
        <v>104</v>
      </c>
      <c r="B6" s="40" t="s">
        <v>105</v>
      </c>
      <c r="C6" s="23" t="n">
        <v>46285</v>
      </c>
      <c r="D6" s="22" t="n">
        <v>1850</v>
      </c>
      <c r="E6" s="23" t="n">
        <v>46300</v>
      </c>
      <c r="F6" s="41" t="s">
        <v>103</v>
      </c>
      <c r="G6" s="42" t="n">
        <f aca="true">IF(OR(D6="",E6=""),"",IF(UPPER(F6)="Y",0,MAX(0,TODAY()-E6)))</f>
        <v>10</v>
      </c>
      <c r="H6" s="43" t="str">
        <f aca="true">IF(D6="","",IF(UPPER(F6)="Y","Paid",IF(G6&gt;0,"Overdue",IF(E6-TODAY()&lt;=7,"Due soon","Open"))))</f>
        <v>Overdue</v>
      </c>
      <c r="I6" s="43" t="str">
        <f aca="false">IF(OR(H6="",H6="Paid"),"",IF(G6=0,"Current",IF(G6&lt;=30,"1-30 days",IF(G6&lt;=60,"31-60 days",IF(G6&lt;=90,"61-90 days","90+ days")))))</f>
        <v>1-30 days</v>
      </c>
    </row>
    <row r="7" customFormat="false" ht="15" hidden="false" customHeight="false" outlineLevel="0" collapsed="false">
      <c r="A7" s="40" t="s">
        <v>106</v>
      </c>
      <c r="B7" s="40" t="s">
        <v>107</v>
      </c>
      <c r="C7" s="23" t="n">
        <v>46296</v>
      </c>
      <c r="D7" s="22" t="n">
        <v>950</v>
      </c>
      <c r="E7" s="23" t="n">
        <v>46326</v>
      </c>
      <c r="F7" s="41" t="s">
        <v>103</v>
      </c>
      <c r="G7" s="42" t="n">
        <f aca="true">IF(OR(D7="",E7=""),"",IF(UPPER(F7)="Y",0,MAX(0,TODAY()-E7)))</f>
        <v>0</v>
      </c>
      <c r="H7" s="43" t="str">
        <f aca="true">IF(D7="","",IF(UPPER(F7)="Y","Paid",IF(G7&gt;0,"Overdue",IF(E7-TODAY()&lt;=7,"Due soon","Open"))))</f>
        <v>Open</v>
      </c>
      <c r="I7" s="43" t="str">
        <f aca="false">IF(OR(H7="",H7="Paid"),"",IF(G7=0,"Current",IF(G7&lt;=30,"1-30 days",IF(G7&lt;=60,"31-60 days",IF(G7&lt;=90,"61-90 days","90+ days")))))</f>
        <v>Current</v>
      </c>
    </row>
    <row r="8" customFormat="false" ht="15" hidden="false" customHeight="false" outlineLevel="0" collapsed="false">
      <c r="A8" s="40" t="s">
        <v>108</v>
      </c>
      <c r="B8" s="40" t="s">
        <v>109</v>
      </c>
      <c r="C8" s="23" t="n">
        <v>46275</v>
      </c>
      <c r="D8" s="22" t="n">
        <v>1200</v>
      </c>
      <c r="E8" s="23" t="n">
        <v>46290</v>
      </c>
      <c r="F8" s="41" t="s">
        <v>110</v>
      </c>
      <c r="G8" s="42" t="n">
        <f aca="true">IF(OR(D8="",E8=""),"",IF(UPPER(F8)="Y",0,MAX(0,TODAY()-E8)))</f>
        <v>0</v>
      </c>
      <c r="H8" s="43" t="str">
        <f aca="true">IF(D8="","",IF(UPPER(F8)="Y","Paid",IF(G8&gt;0,"Overdue",IF(E8-TODAY()&lt;=7,"Due soon","Open"))))</f>
        <v>Paid</v>
      </c>
      <c r="I8" s="43" t="str">
        <f aca="false">IF(OR(H8="",H8="Paid"),"",IF(G8=0,"Current",IF(G8&lt;=30,"1-30 days",IF(G8&lt;=60,"31-60 days",IF(G8&lt;=90,"61-90 days","90+ days")))))</f>
        <v/>
      </c>
    </row>
    <row r="9" customFormat="false" ht="15" hidden="false" customHeight="false" outlineLevel="0" collapsed="false">
      <c r="A9" s="40"/>
      <c r="B9" s="40"/>
      <c r="C9" s="23"/>
      <c r="D9" s="22"/>
      <c r="E9" s="23"/>
      <c r="F9" s="41"/>
      <c r="G9" s="42" t="str">
        <f aca="true">IF(OR(D9="",E9=""),"",IF(UPPER(F9)="Y",0,MAX(0,TODAY()-E9)))</f>
        <v/>
      </c>
      <c r="H9" s="43" t="str">
        <f aca="true">IF(D9="","",IF(UPPER(F9)="Y","Paid",IF(G9&gt;0,"Overdue",IF(E9-TODAY()&lt;=7,"Due soon","Open"))))</f>
        <v/>
      </c>
      <c r="I9" s="43" t="str">
        <f aca="false">IF(OR(H9="",H9="Paid"),"",IF(G9=0,"Current",IF(G9&lt;=30,"1-30 days",IF(G9&lt;=60,"31-60 days",IF(G9&lt;=90,"61-90 days","90+ days")))))</f>
        <v/>
      </c>
    </row>
    <row r="10" customFormat="false" ht="15" hidden="false" customHeight="false" outlineLevel="0" collapsed="false">
      <c r="A10" s="40"/>
      <c r="B10" s="40"/>
      <c r="C10" s="23"/>
      <c r="D10" s="22"/>
      <c r="E10" s="23"/>
      <c r="F10" s="41"/>
      <c r="G10" s="42" t="str">
        <f aca="true">IF(OR(D10="",E10=""),"",IF(UPPER(F10)="Y",0,MAX(0,TODAY()-E10)))</f>
        <v/>
      </c>
      <c r="H10" s="43" t="str">
        <f aca="true">IF(D10="","",IF(UPPER(F10)="Y","Paid",IF(G10&gt;0,"Overdue",IF(E10-TODAY()&lt;=7,"Due soon","Open"))))</f>
        <v/>
      </c>
      <c r="I10" s="43" t="str">
        <f aca="false">IF(OR(H10="",H10="Paid"),"",IF(G10=0,"Current",IF(G10&lt;=30,"1-30 days",IF(G10&lt;=60,"31-60 days",IF(G10&lt;=90,"61-90 days","90+ days")))))</f>
        <v/>
      </c>
    </row>
    <row r="11" customFormat="false" ht="15" hidden="false" customHeight="false" outlineLevel="0" collapsed="false">
      <c r="A11" s="40"/>
      <c r="B11" s="40"/>
      <c r="C11" s="23"/>
      <c r="D11" s="22"/>
      <c r="E11" s="23"/>
      <c r="F11" s="41"/>
      <c r="G11" s="42" t="str">
        <f aca="true">IF(OR(D11="",E11=""),"",IF(UPPER(F11)="Y",0,MAX(0,TODAY()-E11)))</f>
        <v/>
      </c>
      <c r="H11" s="43" t="str">
        <f aca="true">IF(D11="","",IF(UPPER(F11)="Y","Paid",IF(G11&gt;0,"Overdue",IF(E11-TODAY()&lt;=7,"Due soon","Open"))))</f>
        <v/>
      </c>
      <c r="I11" s="43" t="str">
        <f aca="false">IF(OR(H11="",H11="Paid"),"",IF(G11=0,"Current",IF(G11&lt;=30,"1-30 days",IF(G11&lt;=60,"31-60 days",IF(G11&lt;=90,"61-90 days","90+ days")))))</f>
        <v/>
      </c>
    </row>
    <row r="12" customFormat="false" ht="15" hidden="false" customHeight="false" outlineLevel="0" collapsed="false">
      <c r="A12" s="40"/>
      <c r="B12" s="40"/>
      <c r="C12" s="23"/>
      <c r="D12" s="22"/>
      <c r="E12" s="23"/>
      <c r="F12" s="41"/>
      <c r="G12" s="42" t="str">
        <f aca="true">IF(OR(D12="",E12=""),"",IF(UPPER(F12)="Y",0,MAX(0,TODAY()-E12)))</f>
        <v/>
      </c>
      <c r="H12" s="43" t="str">
        <f aca="true">IF(D12="","",IF(UPPER(F12)="Y","Paid",IF(G12&gt;0,"Overdue",IF(E12-TODAY()&lt;=7,"Due soon","Open"))))</f>
        <v/>
      </c>
      <c r="I12" s="43" t="str">
        <f aca="false">IF(OR(H12="",H12="Paid"),"",IF(G12=0,"Current",IF(G12&lt;=30,"1-30 days",IF(G12&lt;=60,"31-60 days",IF(G12&lt;=90,"61-90 days","90+ days")))))</f>
        <v/>
      </c>
    </row>
    <row r="13" customFormat="false" ht="15" hidden="false" customHeight="false" outlineLevel="0" collapsed="false">
      <c r="A13" s="40"/>
      <c r="B13" s="40"/>
      <c r="C13" s="23"/>
      <c r="D13" s="22"/>
      <c r="E13" s="23"/>
      <c r="F13" s="41"/>
      <c r="G13" s="42" t="str">
        <f aca="true">IF(OR(D13="",E13=""),"",IF(UPPER(F13)="Y",0,MAX(0,TODAY()-E13)))</f>
        <v/>
      </c>
      <c r="H13" s="43" t="str">
        <f aca="true">IF(D13="","",IF(UPPER(F13)="Y","Paid",IF(G13&gt;0,"Overdue",IF(E13-TODAY()&lt;=7,"Due soon","Open"))))</f>
        <v/>
      </c>
      <c r="I13" s="43" t="str">
        <f aca="false">IF(OR(H13="",H13="Paid"),"",IF(G13=0,"Current",IF(G13&lt;=30,"1-30 days",IF(G13&lt;=60,"31-60 days",IF(G13&lt;=90,"61-90 days","90+ days")))))</f>
        <v/>
      </c>
    </row>
    <row r="14" customFormat="false" ht="15" hidden="false" customHeight="false" outlineLevel="0" collapsed="false">
      <c r="A14" s="40"/>
      <c r="B14" s="40"/>
      <c r="C14" s="23"/>
      <c r="D14" s="22"/>
      <c r="E14" s="23"/>
      <c r="F14" s="41"/>
      <c r="G14" s="42" t="str">
        <f aca="true">IF(OR(D14="",E14=""),"",IF(UPPER(F14)="Y",0,MAX(0,TODAY()-E14)))</f>
        <v/>
      </c>
      <c r="H14" s="43" t="str">
        <f aca="true">IF(D14="","",IF(UPPER(F14)="Y","Paid",IF(G14&gt;0,"Overdue",IF(E14-TODAY()&lt;=7,"Due soon","Open"))))</f>
        <v/>
      </c>
      <c r="I14" s="43" t="str">
        <f aca="false">IF(OR(H14="",H14="Paid"),"",IF(G14=0,"Current",IF(G14&lt;=30,"1-30 days",IF(G14&lt;=60,"31-60 days",IF(G14&lt;=90,"61-90 days","90+ days")))))</f>
        <v/>
      </c>
    </row>
    <row r="15" customFormat="false" ht="15" hidden="false" customHeight="false" outlineLevel="0" collapsed="false">
      <c r="A15" s="40"/>
      <c r="B15" s="40"/>
      <c r="C15" s="23"/>
      <c r="D15" s="22"/>
      <c r="E15" s="23"/>
      <c r="F15" s="41"/>
      <c r="G15" s="42" t="str">
        <f aca="true">IF(OR(D15="",E15=""),"",IF(UPPER(F15)="Y",0,MAX(0,TODAY()-E15)))</f>
        <v/>
      </c>
      <c r="H15" s="43" t="str">
        <f aca="true">IF(D15="","",IF(UPPER(F15)="Y","Paid",IF(G15&gt;0,"Overdue",IF(E15-TODAY()&lt;=7,"Due soon","Open"))))</f>
        <v/>
      </c>
      <c r="I15" s="43" t="str">
        <f aca="false">IF(OR(H15="",H15="Paid"),"",IF(G15=0,"Current",IF(G15&lt;=30,"1-30 days",IF(G15&lt;=60,"31-60 days",IF(G15&lt;=90,"61-90 days","90+ days")))))</f>
        <v/>
      </c>
    </row>
    <row r="16" customFormat="false" ht="15" hidden="false" customHeight="false" outlineLevel="0" collapsed="false">
      <c r="A16" s="40"/>
      <c r="B16" s="40"/>
      <c r="C16" s="23"/>
      <c r="D16" s="22"/>
      <c r="E16" s="23"/>
      <c r="F16" s="41"/>
      <c r="G16" s="42" t="str">
        <f aca="true">IF(OR(D16="",E16=""),"",IF(UPPER(F16)="Y",0,MAX(0,TODAY()-E16)))</f>
        <v/>
      </c>
      <c r="H16" s="43" t="str">
        <f aca="true">IF(D16="","",IF(UPPER(F16)="Y","Paid",IF(G16&gt;0,"Overdue",IF(E16-TODAY()&lt;=7,"Due soon","Open"))))</f>
        <v/>
      </c>
      <c r="I16" s="43" t="str">
        <f aca="false">IF(OR(H16="",H16="Paid"),"",IF(G16=0,"Current",IF(G16&lt;=30,"1-30 days",IF(G16&lt;=60,"31-60 days",IF(G16&lt;=90,"61-90 days","90+ days")))))</f>
        <v/>
      </c>
    </row>
    <row r="17" customFormat="false" ht="15" hidden="false" customHeight="false" outlineLevel="0" collapsed="false">
      <c r="A17" s="40"/>
      <c r="B17" s="40"/>
      <c r="C17" s="23"/>
      <c r="D17" s="22"/>
      <c r="E17" s="23"/>
      <c r="F17" s="41"/>
      <c r="G17" s="42" t="str">
        <f aca="true">IF(OR(D17="",E17=""),"",IF(UPPER(F17)="Y",0,MAX(0,TODAY()-E17)))</f>
        <v/>
      </c>
      <c r="H17" s="43" t="str">
        <f aca="true">IF(D17="","",IF(UPPER(F17)="Y","Paid",IF(G17&gt;0,"Overdue",IF(E17-TODAY()&lt;=7,"Due soon","Open"))))</f>
        <v/>
      </c>
      <c r="I17" s="43" t="str">
        <f aca="false">IF(OR(H17="",H17="Paid"),"",IF(G17=0,"Current",IF(G17&lt;=30,"1-30 days",IF(G17&lt;=60,"31-60 days",IF(G17&lt;=90,"61-90 days","90+ days")))))</f>
        <v/>
      </c>
    </row>
    <row r="18" customFormat="false" ht="15" hidden="false" customHeight="false" outlineLevel="0" collapsed="false">
      <c r="A18" s="40"/>
      <c r="B18" s="40"/>
      <c r="C18" s="23"/>
      <c r="D18" s="22"/>
      <c r="E18" s="23"/>
      <c r="F18" s="41"/>
      <c r="G18" s="42" t="str">
        <f aca="true">IF(OR(D18="",E18=""),"",IF(UPPER(F18)="Y",0,MAX(0,TODAY()-E18)))</f>
        <v/>
      </c>
      <c r="H18" s="43" t="str">
        <f aca="true">IF(D18="","",IF(UPPER(F18)="Y","Paid",IF(G18&gt;0,"Overdue",IF(E18-TODAY()&lt;=7,"Due soon","Open"))))</f>
        <v/>
      </c>
      <c r="I18" s="43" t="str">
        <f aca="false">IF(OR(H18="",H18="Paid"),"",IF(G18=0,"Current",IF(G18&lt;=30,"1-30 days",IF(G18&lt;=60,"31-60 days",IF(G18&lt;=90,"61-90 days","90+ days")))))</f>
        <v/>
      </c>
    </row>
    <row r="19" customFormat="false" ht="15" hidden="false" customHeight="false" outlineLevel="0" collapsed="false">
      <c r="A19" s="40"/>
      <c r="B19" s="40"/>
      <c r="C19" s="23"/>
      <c r="D19" s="22"/>
      <c r="E19" s="23"/>
      <c r="F19" s="41"/>
      <c r="G19" s="42" t="str">
        <f aca="true">IF(OR(D19="",E19=""),"",IF(UPPER(F19)="Y",0,MAX(0,TODAY()-E19)))</f>
        <v/>
      </c>
      <c r="H19" s="43" t="str">
        <f aca="true">IF(D19="","",IF(UPPER(F19)="Y","Paid",IF(G19&gt;0,"Overdue",IF(E19-TODAY()&lt;=7,"Due soon","Open"))))</f>
        <v/>
      </c>
      <c r="I19" s="43" t="str">
        <f aca="false">IF(OR(H19="",H19="Paid"),"",IF(G19=0,"Current",IF(G19&lt;=30,"1-30 days",IF(G19&lt;=60,"31-60 days",IF(G19&lt;=90,"61-90 days","90+ days")))))</f>
        <v/>
      </c>
    </row>
    <row r="20" customFormat="false" ht="15" hidden="false" customHeight="false" outlineLevel="0" collapsed="false">
      <c r="A20" s="40"/>
      <c r="B20" s="40"/>
      <c r="C20" s="23"/>
      <c r="D20" s="22"/>
      <c r="E20" s="23"/>
      <c r="F20" s="41"/>
      <c r="G20" s="42" t="str">
        <f aca="true">IF(OR(D20="",E20=""),"",IF(UPPER(F20)="Y",0,MAX(0,TODAY()-E20)))</f>
        <v/>
      </c>
      <c r="H20" s="43" t="str">
        <f aca="true">IF(D20="","",IF(UPPER(F20)="Y","Paid",IF(G20&gt;0,"Overdue",IF(E20-TODAY()&lt;=7,"Due soon","Open"))))</f>
        <v/>
      </c>
      <c r="I20" s="43" t="str">
        <f aca="false">IF(OR(H20="",H20="Paid"),"",IF(G20=0,"Current",IF(G20&lt;=30,"1-30 days",IF(G20&lt;=60,"31-60 days",IF(G20&lt;=90,"61-90 days","90+ days")))))</f>
        <v/>
      </c>
    </row>
    <row r="21" customFormat="false" ht="15" hidden="false" customHeight="false" outlineLevel="0" collapsed="false">
      <c r="A21" s="40"/>
      <c r="B21" s="40"/>
      <c r="C21" s="23"/>
      <c r="D21" s="22"/>
      <c r="E21" s="23"/>
      <c r="F21" s="41"/>
      <c r="G21" s="42" t="str">
        <f aca="true">IF(OR(D21="",E21=""),"",IF(UPPER(F21)="Y",0,MAX(0,TODAY()-E21)))</f>
        <v/>
      </c>
      <c r="H21" s="43" t="str">
        <f aca="true">IF(D21="","",IF(UPPER(F21)="Y","Paid",IF(G21&gt;0,"Overdue",IF(E21-TODAY()&lt;=7,"Due soon","Open"))))</f>
        <v/>
      </c>
      <c r="I21" s="43" t="str">
        <f aca="false">IF(OR(H21="",H21="Paid"),"",IF(G21=0,"Current",IF(G21&lt;=30,"1-30 days",IF(G21&lt;=60,"31-60 days",IF(G21&lt;=90,"61-90 days","90+ days")))))</f>
        <v/>
      </c>
    </row>
    <row r="22" customFormat="false" ht="15" hidden="false" customHeight="false" outlineLevel="0" collapsed="false">
      <c r="A22" s="40"/>
      <c r="B22" s="40"/>
      <c r="C22" s="23"/>
      <c r="D22" s="22"/>
      <c r="E22" s="23"/>
      <c r="F22" s="41"/>
      <c r="G22" s="42" t="str">
        <f aca="true">IF(OR(D22="",E22=""),"",IF(UPPER(F22)="Y",0,MAX(0,TODAY()-E22)))</f>
        <v/>
      </c>
      <c r="H22" s="43" t="str">
        <f aca="true">IF(D22="","",IF(UPPER(F22)="Y","Paid",IF(G22&gt;0,"Overdue",IF(E22-TODAY()&lt;=7,"Due soon","Open"))))</f>
        <v/>
      </c>
      <c r="I22" s="43" t="str">
        <f aca="false">IF(OR(H22="",H22="Paid"),"",IF(G22=0,"Current",IF(G22&lt;=30,"1-30 days",IF(G22&lt;=60,"31-60 days",IF(G22&lt;=90,"61-90 days","90+ days")))))</f>
        <v/>
      </c>
    </row>
    <row r="23" customFormat="false" ht="15" hidden="false" customHeight="false" outlineLevel="0" collapsed="false">
      <c r="A23" s="40"/>
      <c r="B23" s="40"/>
      <c r="C23" s="23"/>
      <c r="D23" s="22"/>
      <c r="E23" s="23"/>
      <c r="F23" s="41"/>
      <c r="G23" s="42" t="str">
        <f aca="true">IF(OR(D23="",E23=""),"",IF(UPPER(F23)="Y",0,MAX(0,TODAY()-E23)))</f>
        <v/>
      </c>
      <c r="H23" s="43" t="str">
        <f aca="true">IF(D23="","",IF(UPPER(F23)="Y","Paid",IF(G23&gt;0,"Overdue",IF(E23-TODAY()&lt;=7,"Due soon","Open"))))</f>
        <v/>
      </c>
      <c r="I23" s="43" t="str">
        <f aca="false">IF(OR(H23="",H23="Paid"),"",IF(G23=0,"Current",IF(G23&lt;=30,"1-30 days",IF(G23&lt;=60,"31-60 days",IF(G23&lt;=90,"61-90 days","90+ days")))))</f>
        <v/>
      </c>
    </row>
    <row r="24" customFormat="false" ht="15" hidden="false" customHeight="false" outlineLevel="0" collapsed="false">
      <c r="A24" s="40"/>
      <c r="B24" s="40"/>
      <c r="C24" s="23"/>
      <c r="D24" s="22"/>
      <c r="E24" s="23"/>
      <c r="F24" s="41"/>
      <c r="G24" s="42" t="str">
        <f aca="true">IF(OR(D24="",E24=""),"",IF(UPPER(F24)="Y",0,MAX(0,TODAY()-E24)))</f>
        <v/>
      </c>
      <c r="H24" s="43" t="str">
        <f aca="true">IF(D24="","",IF(UPPER(F24)="Y","Paid",IF(G24&gt;0,"Overdue",IF(E24-TODAY()&lt;=7,"Due soon","Open"))))</f>
        <v/>
      </c>
      <c r="I24" s="43" t="str">
        <f aca="false">IF(OR(H24="",H24="Paid"),"",IF(G24=0,"Current",IF(G24&lt;=30,"1-30 days",IF(G24&lt;=60,"31-60 days",IF(G24&lt;=90,"61-90 days","90+ days")))))</f>
        <v/>
      </c>
    </row>
    <row r="25" customFormat="false" ht="15" hidden="false" customHeight="false" outlineLevel="0" collapsed="false">
      <c r="A25" s="40"/>
      <c r="B25" s="40"/>
      <c r="C25" s="23"/>
      <c r="D25" s="22"/>
      <c r="E25" s="23"/>
      <c r="F25" s="41"/>
      <c r="G25" s="42" t="str">
        <f aca="true">IF(OR(D25="",E25=""),"",IF(UPPER(F25)="Y",0,MAX(0,TODAY()-E25)))</f>
        <v/>
      </c>
      <c r="H25" s="43" t="str">
        <f aca="true">IF(D25="","",IF(UPPER(F25)="Y","Paid",IF(G25&gt;0,"Overdue",IF(E25-TODAY()&lt;=7,"Due soon","Open"))))</f>
        <v/>
      </c>
      <c r="I25" s="43" t="str">
        <f aca="false">IF(OR(H25="",H25="Paid"),"",IF(G25=0,"Current",IF(G25&lt;=30,"1-30 days",IF(G25&lt;=60,"31-60 days",IF(G25&lt;=90,"61-90 days","90+ days")))))</f>
        <v/>
      </c>
    </row>
    <row r="26" customFormat="false" ht="15" hidden="false" customHeight="false" outlineLevel="0" collapsed="false">
      <c r="A26" s="40"/>
      <c r="B26" s="40"/>
      <c r="C26" s="23"/>
      <c r="D26" s="22"/>
      <c r="E26" s="23"/>
      <c r="F26" s="41"/>
      <c r="G26" s="42" t="str">
        <f aca="true">IF(OR(D26="",E26=""),"",IF(UPPER(F26)="Y",0,MAX(0,TODAY()-E26)))</f>
        <v/>
      </c>
      <c r="H26" s="43" t="str">
        <f aca="true">IF(D26="","",IF(UPPER(F26)="Y","Paid",IF(G26&gt;0,"Overdue",IF(E26-TODAY()&lt;=7,"Due soon","Open"))))</f>
        <v/>
      </c>
      <c r="I26" s="43" t="str">
        <f aca="false">IF(OR(H26="",H26="Paid"),"",IF(G26=0,"Current",IF(G26&lt;=30,"1-30 days",IF(G26&lt;=60,"31-60 days",IF(G26&lt;=90,"61-90 days","90+ days")))))</f>
        <v/>
      </c>
    </row>
    <row r="27" customFormat="false" ht="15" hidden="false" customHeight="false" outlineLevel="0" collapsed="false">
      <c r="A27" s="40"/>
      <c r="B27" s="40"/>
      <c r="C27" s="23"/>
      <c r="D27" s="22"/>
      <c r="E27" s="23"/>
      <c r="F27" s="41"/>
      <c r="G27" s="42" t="str">
        <f aca="true">IF(OR(D27="",E27=""),"",IF(UPPER(F27)="Y",0,MAX(0,TODAY()-E27)))</f>
        <v/>
      </c>
      <c r="H27" s="43" t="str">
        <f aca="true">IF(D27="","",IF(UPPER(F27)="Y","Paid",IF(G27&gt;0,"Overdue",IF(E27-TODAY()&lt;=7,"Due soon","Open"))))</f>
        <v/>
      </c>
      <c r="I27" s="43" t="str">
        <f aca="false">IF(OR(H27="",H27="Paid"),"",IF(G27=0,"Current",IF(G27&lt;=30,"1-30 days",IF(G27&lt;=60,"31-60 days",IF(G27&lt;=90,"61-90 days","90+ days")))))</f>
        <v/>
      </c>
    </row>
    <row r="28" customFormat="false" ht="15" hidden="false" customHeight="false" outlineLevel="0" collapsed="false">
      <c r="A28" s="40"/>
      <c r="B28" s="40"/>
      <c r="C28" s="23"/>
      <c r="D28" s="22"/>
      <c r="E28" s="23"/>
      <c r="F28" s="41"/>
      <c r="G28" s="42" t="str">
        <f aca="true">IF(OR(D28="",E28=""),"",IF(UPPER(F28)="Y",0,MAX(0,TODAY()-E28)))</f>
        <v/>
      </c>
      <c r="H28" s="43" t="str">
        <f aca="true">IF(D28="","",IF(UPPER(F28)="Y","Paid",IF(G28&gt;0,"Overdue",IF(E28-TODAY()&lt;=7,"Due soon","Open"))))</f>
        <v/>
      </c>
      <c r="I28" s="43" t="str">
        <f aca="false">IF(OR(H28="",H28="Paid"),"",IF(G28=0,"Current",IF(G28&lt;=30,"1-30 days",IF(G28&lt;=60,"31-60 days",IF(G28&lt;=90,"61-90 days","90+ days")))))</f>
        <v/>
      </c>
    </row>
    <row r="29" customFormat="false" ht="15" hidden="false" customHeight="false" outlineLevel="0" collapsed="false">
      <c r="A29" s="40"/>
      <c r="B29" s="40"/>
      <c r="C29" s="23"/>
      <c r="D29" s="22"/>
      <c r="E29" s="23"/>
      <c r="F29" s="41"/>
      <c r="G29" s="42" t="str">
        <f aca="true">IF(OR(D29="",E29=""),"",IF(UPPER(F29)="Y",0,MAX(0,TODAY()-E29)))</f>
        <v/>
      </c>
      <c r="H29" s="43" t="str">
        <f aca="true">IF(D29="","",IF(UPPER(F29)="Y","Paid",IF(G29&gt;0,"Overdue",IF(E29-TODAY()&lt;=7,"Due soon","Open"))))</f>
        <v/>
      </c>
      <c r="I29" s="43" t="str">
        <f aca="false">IF(OR(H29="",H29="Paid"),"",IF(G29=0,"Current",IF(G29&lt;=30,"1-30 days",IF(G29&lt;=60,"31-60 days",IF(G29&lt;=90,"61-90 days","90+ days")))))</f>
        <v/>
      </c>
    </row>
    <row r="30" customFormat="false" ht="15" hidden="false" customHeight="false" outlineLevel="0" collapsed="false">
      <c r="A30" s="40"/>
      <c r="B30" s="40"/>
      <c r="C30" s="23"/>
      <c r="D30" s="22"/>
      <c r="E30" s="23"/>
      <c r="F30" s="41"/>
      <c r="G30" s="42" t="str">
        <f aca="true">IF(OR(D30="",E30=""),"",IF(UPPER(F30)="Y",0,MAX(0,TODAY()-E30)))</f>
        <v/>
      </c>
      <c r="H30" s="43" t="str">
        <f aca="true">IF(D30="","",IF(UPPER(F30)="Y","Paid",IF(G30&gt;0,"Overdue",IF(E30-TODAY()&lt;=7,"Due soon","Open"))))</f>
        <v/>
      </c>
      <c r="I30" s="43" t="str">
        <f aca="false">IF(OR(H30="",H30="Paid"),"",IF(G30=0,"Current",IF(G30&lt;=30,"1-30 days",IF(G30&lt;=60,"31-60 days",IF(G30&lt;=90,"61-90 days","90+ days")))))</f>
        <v/>
      </c>
    </row>
    <row r="31" customFormat="false" ht="15" hidden="false" customHeight="false" outlineLevel="0" collapsed="false">
      <c r="A31" s="40"/>
      <c r="B31" s="40"/>
      <c r="C31" s="23"/>
      <c r="D31" s="22"/>
      <c r="E31" s="23"/>
      <c r="F31" s="41"/>
      <c r="G31" s="42" t="str">
        <f aca="true">IF(OR(D31="",E31=""),"",IF(UPPER(F31)="Y",0,MAX(0,TODAY()-E31)))</f>
        <v/>
      </c>
      <c r="H31" s="43" t="str">
        <f aca="true">IF(D31="","",IF(UPPER(F31)="Y","Paid",IF(G31&gt;0,"Overdue",IF(E31-TODAY()&lt;=7,"Due soon","Open"))))</f>
        <v/>
      </c>
      <c r="I31" s="43" t="str">
        <f aca="false">IF(OR(H31="",H31="Paid"),"",IF(G31=0,"Current",IF(G31&lt;=30,"1-30 days",IF(G31&lt;=60,"31-60 days",IF(G31&lt;=90,"61-90 days","90+ days")))))</f>
        <v/>
      </c>
    </row>
    <row r="32" customFormat="false" ht="15" hidden="false" customHeight="false" outlineLevel="0" collapsed="false">
      <c r="A32" s="40"/>
      <c r="B32" s="40"/>
      <c r="C32" s="23"/>
      <c r="D32" s="22"/>
      <c r="E32" s="23"/>
      <c r="F32" s="41"/>
      <c r="G32" s="42" t="str">
        <f aca="true">IF(OR(D32="",E32=""),"",IF(UPPER(F32)="Y",0,MAX(0,TODAY()-E32)))</f>
        <v/>
      </c>
      <c r="H32" s="43" t="str">
        <f aca="true">IF(D32="","",IF(UPPER(F32)="Y","Paid",IF(G32&gt;0,"Overdue",IF(E32-TODAY()&lt;=7,"Due soon","Open"))))</f>
        <v/>
      </c>
      <c r="I32" s="43" t="str">
        <f aca="false">IF(OR(H32="",H32="Paid"),"",IF(G32=0,"Current",IF(G32&lt;=30,"1-30 days",IF(G32&lt;=60,"31-60 days",IF(G32&lt;=90,"61-90 days","90+ days")))))</f>
        <v/>
      </c>
    </row>
    <row r="33" customFormat="false" ht="15" hidden="false" customHeight="false" outlineLevel="0" collapsed="false">
      <c r="A33" s="40"/>
      <c r="B33" s="40"/>
      <c r="C33" s="23"/>
      <c r="D33" s="22"/>
      <c r="E33" s="23"/>
      <c r="F33" s="41"/>
      <c r="G33" s="42" t="str">
        <f aca="true">IF(OR(D33="",E33=""),"",IF(UPPER(F33)="Y",0,MAX(0,TODAY()-E33)))</f>
        <v/>
      </c>
      <c r="H33" s="43" t="str">
        <f aca="true">IF(D33="","",IF(UPPER(F33)="Y","Paid",IF(G33&gt;0,"Overdue",IF(E33-TODAY()&lt;=7,"Due soon","Open"))))</f>
        <v/>
      </c>
      <c r="I33" s="43" t="str">
        <f aca="false">IF(OR(H33="",H33="Paid"),"",IF(G33=0,"Current",IF(G33&lt;=30,"1-30 days",IF(G33&lt;=60,"31-60 days",IF(G33&lt;=90,"61-90 days","90+ days")))))</f>
        <v/>
      </c>
    </row>
    <row r="34" customFormat="false" ht="15" hidden="false" customHeight="false" outlineLevel="0" collapsed="false">
      <c r="A34" s="40"/>
      <c r="B34" s="40"/>
      <c r="C34" s="23"/>
      <c r="D34" s="22"/>
      <c r="E34" s="23"/>
      <c r="F34" s="41"/>
      <c r="G34" s="42" t="str">
        <f aca="true">IF(OR(D34="",E34=""),"",IF(UPPER(F34)="Y",0,MAX(0,TODAY()-E34)))</f>
        <v/>
      </c>
      <c r="H34" s="43" t="str">
        <f aca="true">IF(D34="","",IF(UPPER(F34)="Y","Paid",IF(G34&gt;0,"Overdue",IF(E34-TODAY()&lt;=7,"Due soon","Open"))))</f>
        <v/>
      </c>
      <c r="I34" s="43" t="str">
        <f aca="false">IF(OR(H34="",H34="Paid"),"",IF(G34=0,"Current",IF(G34&lt;=30,"1-30 days",IF(G34&lt;=60,"31-60 days",IF(G34&lt;=90,"61-90 days","90+ days")))))</f>
        <v/>
      </c>
    </row>
    <row r="35" customFormat="false" ht="15" hidden="false" customHeight="false" outlineLevel="0" collapsed="false">
      <c r="A35" s="40"/>
      <c r="B35" s="40"/>
      <c r="C35" s="23"/>
      <c r="D35" s="22"/>
      <c r="E35" s="23"/>
      <c r="F35" s="41"/>
      <c r="G35" s="42" t="str">
        <f aca="true">IF(OR(D35="",E35=""),"",IF(UPPER(F35)="Y",0,MAX(0,TODAY()-E35)))</f>
        <v/>
      </c>
      <c r="H35" s="43" t="str">
        <f aca="true">IF(D35="","",IF(UPPER(F35)="Y","Paid",IF(G35&gt;0,"Overdue",IF(E35-TODAY()&lt;=7,"Due soon","Open"))))</f>
        <v/>
      </c>
      <c r="I35" s="43" t="str">
        <f aca="false">IF(OR(H35="",H35="Paid"),"",IF(G35=0,"Current",IF(G35&lt;=30,"1-30 days",IF(G35&lt;=60,"31-60 days",IF(G35&lt;=90,"61-90 days","90+ days")))))</f>
        <v/>
      </c>
    </row>
    <row r="36" customFormat="false" ht="15" hidden="false" customHeight="false" outlineLevel="0" collapsed="false">
      <c r="A36" s="40"/>
      <c r="B36" s="40"/>
      <c r="C36" s="23"/>
      <c r="D36" s="22"/>
      <c r="E36" s="23"/>
      <c r="F36" s="41"/>
      <c r="G36" s="42" t="str">
        <f aca="true">IF(OR(D36="",E36=""),"",IF(UPPER(F36)="Y",0,MAX(0,TODAY()-E36)))</f>
        <v/>
      </c>
      <c r="H36" s="43" t="str">
        <f aca="true">IF(D36="","",IF(UPPER(F36)="Y","Paid",IF(G36&gt;0,"Overdue",IF(E36-TODAY()&lt;=7,"Due soon","Open"))))</f>
        <v/>
      </c>
      <c r="I36" s="43" t="str">
        <f aca="false">IF(OR(H36="",H36="Paid"),"",IF(G36=0,"Current",IF(G36&lt;=30,"1-30 days",IF(G36&lt;=60,"31-60 days",IF(G36&lt;=90,"61-90 days","90+ days")))))</f>
        <v/>
      </c>
    </row>
    <row r="37" customFormat="false" ht="15" hidden="false" customHeight="false" outlineLevel="0" collapsed="false">
      <c r="A37" s="40"/>
      <c r="B37" s="40"/>
      <c r="C37" s="23"/>
      <c r="D37" s="22"/>
      <c r="E37" s="23"/>
      <c r="F37" s="41"/>
      <c r="G37" s="42" t="str">
        <f aca="true">IF(OR(D37="",E37=""),"",IF(UPPER(F37)="Y",0,MAX(0,TODAY()-E37)))</f>
        <v/>
      </c>
      <c r="H37" s="43" t="str">
        <f aca="true">IF(D37="","",IF(UPPER(F37)="Y","Paid",IF(G37&gt;0,"Overdue",IF(E37-TODAY()&lt;=7,"Due soon","Open"))))</f>
        <v/>
      </c>
      <c r="I37" s="43" t="str">
        <f aca="false">IF(OR(H37="",H37="Paid"),"",IF(G37=0,"Current",IF(G37&lt;=30,"1-30 days",IF(G37&lt;=60,"31-60 days",IF(G37&lt;=90,"61-90 days","90+ days")))))</f>
        <v/>
      </c>
    </row>
    <row r="38" customFormat="false" ht="15" hidden="false" customHeight="false" outlineLevel="0" collapsed="false">
      <c r="A38" s="40"/>
      <c r="B38" s="40"/>
      <c r="C38" s="23"/>
      <c r="D38" s="22"/>
      <c r="E38" s="23"/>
      <c r="F38" s="41"/>
      <c r="G38" s="42" t="str">
        <f aca="true">IF(OR(D38="",E38=""),"",IF(UPPER(F38)="Y",0,MAX(0,TODAY()-E38)))</f>
        <v/>
      </c>
      <c r="H38" s="43" t="str">
        <f aca="true">IF(D38="","",IF(UPPER(F38)="Y","Paid",IF(G38&gt;0,"Overdue",IF(E38-TODAY()&lt;=7,"Due soon","Open"))))</f>
        <v/>
      </c>
      <c r="I38" s="43" t="str">
        <f aca="false">IF(OR(H38="",H38="Paid"),"",IF(G38=0,"Current",IF(G38&lt;=30,"1-30 days",IF(G38&lt;=60,"31-60 days",IF(G38&lt;=90,"61-90 days","90+ days")))))</f>
        <v/>
      </c>
    </row>
    <row r="39" customFormat="false" ht="15" hidden="false" customHeight="false" outlineLevel="0" collapsed="false">
      <c r="A39" s="40"/>
      <c r="B39" s="40"/>
      <c r="C39" s="23"/>
      <c r="D39" s="22"/>
      <c r="E39" s="23"/>
      <c r="F39" s="41"/>
      <c r="G39" s="42" t="str">
        <f aca="true">IF(OR(D39="",E39=""),"",IF(UPPER(F39)="Y",0,MAX(0,TODAY()-E39)))</f>
        <v/>
      </c>
      <c r="H39" s="43" t="str">
        <f aca="true">IF(D39="","",IF(UPPER(F39)="Y","Paid",IF(G39&gt;0,"Overdue",IF(E39-TODAY()&lt;=7,"Due soon","Open"))))</f>
        <v/>
      </c>
      <c r="I39" s="43" t="str">
        <f aca="false">IF(OR(H39="",H39="Paid"),"",IF(G39=0,"Current",IF(G39&lt;=30,"1-30 days",IF(G39&lt;=60,"31-60 days",IF(G39&lt;=90,"61-90 days","90+ days")))))</f>
        <v/>
      </c>
    </row>
    <row r="40" customFormat="false" ht="15" hidden="false" customHeight="false" outlineLevel="0" collapsed="false">
      <c r="A40" s="40"/>
      <c r="B40" s="40"/>
      <c r="C40" s="23"/>
      <c r="D40" s="22"/>
      <c r="E40" s="23"/>
      <c r="F40" s="41"/>
      <c r="G40" s="42" t="str">
        <f aca="true">IF(OR(D40="",E40=""),"",IF(UPPER(F40)="Y",0,MAX(0,TODAY()-E40)))</f>
        <v/>
      </c>
      <c r="H40" s="43" t="str">
        <f aca="true">IF(D40="","",IF(UPPER(F40)="Y","Paid",IF(G40&gt;0,"Overdue",IF(E40-TODAY()&lt;=7,"Due soon","Open"))))</f>
        <v/>
      </c>
      <c r="I40" s="43" t="str">
        <f aca="false">IF(OR(H40="",H40="Paid"),"",IF(G40=0,"Current",IF(G40&lt;=30,"1-30 days",IF(G40&lt;=60,"31-60 days",IF(G40&lt;=90,"61-90 days","90+ days")))))</f>
        <v/>
      </c>
    </row>
    <row r="41" customFormat="false" ht="15" hidden="false" customHeight="false" outlineLevel="0" collapsed="false">
      <c r="A41" s="40"/>
      <c r="B41" s="40"/>
      <c r="C41" s="23"/>
      <c r="D41" s="22"/>
      <c r="E41" s="23"/>
      <c r="F41" s="41"/>
      <c r="G41" s="42" t="str">
        <f aca="true">IF(OR(D41="",E41=""),"",IF(UPPER(F41)="Y",0,MAX(0,TODAY()-E41)))</f>
        <v/>
      </c>
      <c r="H41" s="43" t="str">
        <f aca="true">IF(D41="","",IF(UPPER(F41)="Y","Paid",IF(G41&gt;0,"Overdue",IF(E41-TODAY()&lt;=7,"Due soon","Open"))))</f>
        <v/>
      </c>
      <c r="I41" s="43" t="str">
        <f aca="false">IF(OR(H41="",H41="Paid"),"",IF(G41=0,"Current",IF(G41&lt;=30,"1-30 days",IF(G41&lt;=60,"31-60 days",IF(G41&lt;=90,"61-90 days","90+ days")))))</f>
        <v/>
      </c>
    </row>
    <row r="42" customFormat="false" ht="15" hidden="false" customHeight="false" outlineLevel="0" collapsed="false">
      <c r="A42" s="40"/>
      <c r="B42" s="40"/>
      <c r="C42" s="23"/>
      <c r="D42" s="22"/>
      <c r="E42" s="23"/>
      <c r="F42" s="41"/>
      <c r="G42" s="42" t="str">
        <f aca="true">IF(OR(D42="",E42=""),"",IF(UPPER(F42)="Y",0,MAX(0,TODAY()-E42)))</f>
        <v/>
      </c>
      <c r="H42" s="43" t="str">
        <f aca="true">IF(D42="","",IF(UPPER(F42)="Y","Paid",IF(G42&gt;0,"Overdue",IF(E42-TODAY()&lt;=7,"Due soon","Open"))))</f>
        <v/>
      </c>
      <c r="I42" s="43" t="str">
        <f aca="false">IF(OR(H42="",H42="Paid"),"",IF(G42=0,"Current",IF(G42&lt;=30,"1-30 days",IF(G42&lt;=60,"31-60 days",IF(G42&lt;=90,"61-90 days","90+ days")))))</f>
        <v/>
      </c>
    </row>
    <row r="43" customFormat="false" ht="15" hidden="false" customHeight="false" outlineLevel="0" collapsed="false">
      <c r="A43" s="40"/>
      <c r="B43" s="40"/>
      <c r="C43" s="23"/>
      <c r="D43" s="22"/>
      <c r="E43" s="23"/>
      <c r="F43" s="41"/>
      <c r="G43" s="42" t="str">
        <f aca="true">IF(OR(D43="",E43=""),"",IF(UPPER(F43)="Y",0,MAX(0,TODAY()-E43)))</f>
        <v/>
      </c>
      <c r="H43" s="43" t="str">
        <f aca="true">IF(D43="","",IF(UPPER(F43)="Y","Paid",IF(G43&gt;0,"Overdue",IF(E43-TODAY()&lt;=7,"Due soon","Open"))))</f>
        <v/>
      </c>
      <c r="I43" s="43" t="str">
        <f aca="false">IF(OR(H43="",H43="Paid"),"",IF(G43=0,"Current",IF(G43&lt;=30,"1-30 days",IF(G43&lt;=60,"31-60 days",IF(G43&lt;=90,"61-90 days","90+ days")))))</f>
        <v/>
      </c>
    </row>
    <row r="44" customFormat="false" ht="15" hidden="false" customHeight="false" outlineLevel="0" collapsed="false">
      <c r="A44" s="40"/>
      <c r="B44" s="40"/>
      <c r="C44" s="23"/>
      <c r="D44" s="22"/>
      <c r="E44" s="23"/>
      <c r="F44" s="41"/>
      <c r="G44" s="42" t="str">
        <f aca="true">IF(OR(D44="",E44=""),"",IF(UPPER(F44)="Y",0,MAX(0,TODAY()-E44)))</f>
        <v/>
      </c>
      <c r="H44" s="43" t="str">
        <f aca="true">IF(D44="","",IF(UPPER(F44)="Y","Paid",IF(G44&gt;0,"Overdue",IF(E44-TODAY()&lt;=7,"Due soon","Open"))))</f>
        <v/>
      </c>
      <c r="I44" s="43" t="str">
        <f aca="false">IF(OR(H44="",H44="Paid"),"",IF(G44=0,"Current",IF(G44&lt;=30,"1-30 days",IF(G44&lt;=60,"31-60 days",IF(G44&lt;=90,"61-90 days","90+ days")))))</f>
        <v/>
      </c>
    </row>
    <row r="45" customFormat="false" ht="15" hidden="false" customHeight="false" outlineLevel="0" collapsed="false">
      <c r="A45" s="40"/>
      <c r="B45" s="40"/>
      <c r="C45" s="23"/>
      <c r="D45" s="22"/>
      <c r="E45" s="23"/>
      <c r="F45" s="41"/>
      <c r="G45" s="42" t="str">
        <f aca="true">IF(OR(D45="",E45=""),"",IF(UPPER(F45)="Y",0,MAX(0,TODAY()-E45)))</f>
        <v/>
      </c>
      <c r="H45" s="43" t="str">
        <f aca="true">IF(D45="","",IF(UPPER(F45)="Y","Paid",IF(G45&gt;0,"Overdue",IF(E45-TODAY()&lt;=7,"Due soon","Open"))))</f>
        <v/>
      </c>
      <c r="I45" s="43" t="str">
        <f aca="false">IF(OR(H45="",H45="Paid"),"",IF(G45=0,"Current",IF(G45&lt;=30,"1-30 days",IF(G45&lt;=60,"31-60 days",IF(G45&lt;=90,"61-90 days","90+ days")))))</f>
        <v/>
      </c>
    </row>
    <row r="46" customFormat="false" ht="15" hidden="false" customHeight="false" outlineLevel="0" collapsed="false">
      <c r="A46" s="40"/>
      <c r="B46" s="40"/>
      <c r="C46" s="23"/>
      <c r="D46" s="22"/>
      <c r="E46" s="23"/>
      <c r="F46" s="41"/>
      <c r="G46" s="42" t="str">
        <f aca="true">IF(OR(D46="",E46=""),"",IF(UPPER(F46)="Y",0,MAX(0,TODAY()-E46)))</f>
        <v/>
      </c>
      <c r="H46" s="43" t="str">
        <f aca="true">IF(D46="","",IF(UPPER(F46)="Y","Paid",IF(G46&gt;0,"Overdue",IF(E46-TODAY()&lt;=7,"Due soon","Open"))))</f>
        <v/>
      </c>
      <c r="I46" s="43" t="str">
        <f aca="false">IF(OR(H46="",H46="Paid"),"",IF(G46=0,"Current",IF(G46&lt;=30,"1-30 days",IF(G46&lt;=60,"31-60 days",IF(G46&lt;=90,"61-90 days","90+ days")))))</f>
        <v/>
      </c>
    </row>
    <row r="47" customFormat="false" ht="15" hidden="false" customHeight="false" outlineLevel="0" collapsed="false">
      <c r="A47" s="40"/>
      <c r="B47" s="40"/>
      <c r="C47" s="23"/>
      <c r="D47" s="22"/>
      <c r="E47" s="23"/>
      <c r="F47" s="41"/>
      <c r="G47" s="42" t="str">
        <f aca="true">IF(OR(D47="",E47=""),"",IF(UPPER(F47)="Y",0,MAX(0,TODAY()-E47)))</f>
        <v/>
      </c>
      <c r="H47" s="43" t="str">
        <f aca="true">IF(D47="","",IF(UPPER(F47)="Y","Paid",IF(G47&gt;0,"Overdue",IF(E47-TODAY()&lt;=7,"Due soon","Open"))))</f>
        <v/>
      </c>
      <c r="I47" s="43" t="str">
        <f aca="false">IF(OR(H47="",H47="Paid"),"",IF(G47=0,"Current",IF(G47&lt;=30,"1-30 days",IF(G47&lt;=60,"31-60 days",IF(G47&lt;=90,"61-90 days","90+ days")))))</f>
        <v/>
      </c>
    </row>
    <row r="48" customFormat="false" ht="15" hidden="false" customHeight="false" outlineLevel="0" collapsed="false">
      <c r="A48" s="40"/>
      <c r="B48" s="40"/>
      <c r="C48" s="23"/>
      <c r="D48" s="22"/>
      <c r="E48" s="23"/>
      <c r="F48" s="41"/>
      <c r="G48" s="42" t="str">
        <f aca="true">IF(OR(D48="",E48=""),"",IF(UPPER(F48)="Y",0,MAX(0,TODAY()-E48)))</f>
        <v/>
      </c>
      <c r="H48" s="43" t="str">
        <f aca="true">IF(D48="","",IF(UPPER(F48)="Y","Paid",IF(G48&gt;0,"Overdue",IF(E48-TODAY()&lt;=7,"Due soon","Open"))))</f>
        <v/>
      </c>
      <c r="I48" s="43" t="str">
        <f aca="false">IF(OR(H48="",H48="Paid"),"",IF(G48=0,"Current",IF(G48&lt;=30,"1-30 days",IF(G48&lt;=60,"31-60 days",IF(G48&lt;=90,"61-90 days","90+ days")))))</f>
        <v/>
      </c>
    </row>
    <row r="49" customFormat="false" ht="15" hidden="false" customHeight="false" outlineLevel="0" collapsed="false">
      <c r="A49" s="40"/>
      <c r="B49" s="40"/>
      <c r="C49" s="23"/>
      <c r="D49" s="22"/>
      <c r="E49" s="23"/>
      <c r="F49" s="41"/>
      <c r="G49" s="42" t="str">
        <f aca="true">IF(OR(D49="",E49=""),"",IF(UPPER(F49)="Y",0,MAX(0,TODAY()-E49)))</f>
        <v/>
      </c>
      <c r="H49" s="43" t="str">
        <f aca="true">IF(D49="","",IF(UPPER(F49)="Y","Paid",IF(G49&gt;0,"Overdue",IF(E49-TODAY()&lt;=7,"Due soon","Open"))))</f>
        <v/>
      </c>
      <c r="I49" s="43" t="str">
        <f aca="false">IF(OR(H49="",H49="Paid"),"",IF(G49=0,"Current",IF(G49&lt;=30,"1-30 days",IF(G49&lt;=60,"31-60 days",IF(G49&lt;=90,"61-90 days","90+ days")))))</f>
        <v/>
      </c>
    </row>
    <row r="50" customFormat="false" ht="15" hidden="false" customHeight="false" outlineLevel="0" collapsed="false">
      <c r="A50" s="40"/>
      <c r="B50" s="40"/>
      <c r="C50" s="23"/>
      <c r="D50" s="22"/>
      <c r="E50" s="23"/>
      <c r="F50" s="41"/>
      <c r="G50" s="42" t="str">
        <f aca="true">IF(OR(D50="",E50=""),"",IF(UPPER(F50)="Y",0,MAX(0,TODAY()-E50)))</f>
        <v/>
      </c>
      <c r="H50" s="43" t="str">
        <f aca="true">IF(D50="","",IF(UPPER(F50)="Y","Paid",IF(G50&gt;0,"Overdue",IF(E50-TODAY()&lt;=7,"Due soon","Open"))))</f>
        <v/>
      </c>
      <c r="I50" s="43" t="str">
        <f aca="false">IF(OR(H50="",H50="Paid"),"",IF(G50=0,"Current",IF(G50&lt;=30,"1-30 days",IF(G50&lt;=60,"31-60 days",IF(G50&lt;=90,"61-90 days","90+ days")))))</f>
        <v/>
      </c>
    </row>
    <row r="51" customFormat="false" ht="15" hidden="false" customHeight="false" outlineLevel="0" collapsed="false">
      <c r="A51" s="40"/>
      <c r="B51" s="40"/>
      <c r="C51" s="23"/>
      <c r="D51" s="22"/>
      <c r="E51" s="23"/>
      <c r="F51" s="41"/>
      <c r="G51" s="42" t="str">
        <f aca="true">IF(OR(D51="",E51=""),"",IF(UPPER(F51)="Y",0,MAX(0,TODAY()-E51)))</f>
        <v/>
      </c>
      <c r="H51" s="43" t="str">
        <f aca="true">IF(D51="","",IF(UPPER(F51)="Y","Paid",IF(G51&gt;0,"Overdue",IF(E51-TODAY()&lt;=7,"Due soon","Open"))))</f>
        <v/>
      </c>
      <c r="I51" s="43" t="str">
        <f aca="false">IF(OR(H51="",H51="Paid"),"",IF(G51=0,"Current",IF(G51&lt;=30,"1-30 days",IF(G51&lt;=60,"31-60 days",IF(G51&lt;=90,"61-90 days","90+ days")))))</f>
        <v/>
      </c>
    </row>
    <row r="52" customFormat="false" ht="15" hidden="false" customHeight="false" outlineLevel="0" collapsed="false">
      <c r="A52" s="40"/>
      <c r="B52" s="40"/>
      <c r="C52" s="23"/>
      <c r="D52" s="22"/>
      <c r="E52" s="23"/>
      <c r="F52" s="41"/>
      <c r="G52" s="42" t="str">
        <f aca="true">IF(OR(D52="",E52=""),"",IF(UPPER(F52)="Y",0,MAX(0,TODAY()-E52)))</f>
        <v/>
      </c>
      <c r="H52" s="43" t="str">
        <f aca="true">IF(D52="","",IF(UPPER(F52)="Y","Paid",IF(G52&gt;0,"Overdue",IF(E52-TODAY()&lt;=7,"Due soon","Open"))))</f>
        <v/>
      </c>
      <c r="I52" s="43" t="str">
        <f aca="false">IF(OR(H52="",H52="Paid"),"",IF(G52=0,"Current",IF(G52&lt;=30,"1-30 days",IF(G52&lt;=60,"31-60 days",IF(G52&lt;=90,"61-90 days","90+ days")))))</f>
        <v/>
      </c>
    </row>
    <row r="53" customFormat="false" ht="15" hidden="false" customHeight="false" outlineLevel="0" collapsed="false">
      <c r="A53" s="40"/>
      <c r="B53" s="40"/>
      <c r="C53" s="23"/>
      <c r="D53" s="22"/>
      <c r="E53" s="23"/>
      <c r="F53" s="41"/>
      <c r="G53" s="42" t="str">
        <f aca="true">IF(OR(D53="",E53=""),"",IF(UPPER(F53)="Y",0,MAX(0,TODAY()-E53)))</f>
        <v/>
      </c>
      <c r="H53" s="43" t="str">
        <f aca="true">IF(D53="","",IF(UPPER(F53)="Y","Paid",IF(G53&gt;0,"Overdue",IF(E53-TODAY()&lt;=7,"Due soon","Open"))))</f>
        <v/>
      </c>
      <c r="I53" s="43" t="str">
        <f aca="false">IF(OR(H53="",H53="Paid"),"",IF(G53=0,"Current",IF(G53&lt;=30,"1-30 days",IF(G53&lt;=60,"31-60 days",IF(G53&lt;=90,"61-90 days","90+ days")))))</f>
        <v/>
      </c>
    </row>
    <row r="54" customFormat="false" ht="15" hidden="false" customHeight="false" outlineLevel="0" collapsed="false">
      <c r="A54" s="40"/>
      <c r="B54" s="40"/>
      <c r="C54" s="23"/>
      <c r="D54" s="22"/>
      <c r="E54" s="23"/>
      <c r="F54" s="41"/>
      <c r="G54" s="42" t="str">
        <f aca="true">IF(OR(D54="",E54=""),"",IF(UPPER(F54)="Y",0,MAX(0,TODAY()-E54)))</f>
        <v/>
      </c>
      <c r="H54" s="43" t="str">
        <f aca="true">IF(D54="","",IF(UPPER(F54)="Y","Paid",IF(G54&gt;0,"Overdue",IF(E54-TODAY()&lt;=7,"Due soon","Open"))))</f>
        <v/>
      </c>
      <c r="I54" s="43" t="str">
        <f aca="false">IF(OR(H54="",H54="Paid"),"",IF(G54=0,"Current",IF(G54&lt;=30,"1-30 days",IF(G54&lt;=60,"31-60 days",IF(G54&lt;=90,"61-90 days","90+ days")))))</f>
        <v/>
      </c>
    </row>
    <row r="55" customFormat="false" ht="15" hidden="false" customHeight="false" outlineLevel="0" collapsed="false">
      <c r="A55" s="40"/>
      <c r="B55" s="40"/>
      <c r="C55" s="23"/>
      <c r="D55" s="22"/>
      <c r="E55" s="23"/>
      <c r="F55" s="41"/>
      <c r="G55" s="42" t="str">
        <f aca="true">IF(OR(D55="",E55=""),"",IF(UPPER(F55)="Y",0,MAX(0,TODAY()-E55)))</f>
        <v/>
      </c>
      <c r="H55" s="43" t="str">
        <f aca="true">IF(D55="","",IF(UPPER(F55)="Y","Paid",IF(G55&gt;0,"Overdue",IF(E55-TODAY()&lt;=7,"Due soon","Open"))))</f>
        <v/>
      </c>
      <c r="I55" s="43" t="str">
        <f aca="false">IF(OR(H55="",H55="Paid"),"",IF(G55=0,"Current",IF(G55&lt;=30,"1-30 days",IF(G55&lt;=60,"31-60 days",IF(G55&lt;=90,"61-90 days","90+ days")))))</f>
        <v/>
      </c>
    </row>
    <row r="56" customFormat="false" ht="15" hidden="false" customHeight="false" outlineLevel="0" collapsed="false">
      <c r="A56" s="40"/>
      <c r="B56" s="40"/>
      <c r="C56" s="23"/>
      <c r="D56" s="22"/>
      <c r="E56" s="23"/>
      <c r="F56" s="41"/>
      <c r="G56" s="42" t="str">
        <f aca="true">IF(OR(D56="",E56=""),"",IF(UPPER(F56)="Y",0,MAX(0,TODAY()-E56)))</f>
        <v/>
      </c>
      <c r="H56" s="43" t="str">
        <f aca="true">IF(D56="","",IF(UPPER(F56)="Y","Paid",IF(G56&gt;0,"Overdue",IF(E56-TODAY()&lt;=7,"Due soon","Open"))))</f>
        <v/>
      </c>
      <c r="I56" s="43" t="str">
        <f aca="false">IF(OR(H56="",H56="Paid"),"",IF(G56=0,"Current",IF(G56&lt;=30,"1-30 days",IF(G56&lt;=60,"31-60 days",IF(G56&lt;=90,"61-90 days","90+ days")))))</f>
        <v/>
      </c>
    </row>
    <row r="57" customFormat="false" ht="15" hidden="false" customHeight="false" outlineLevel="0" collapsed="false">
      <c r="A57" s="40"/>
      <c r="B57" s="40"/>
      <c r="C57" s="23"/>
      <c r="D57" s="22"/>
      <c r="E57" s="23"/>
      <c r="F57" s="41"/>
      <c r="G57" s="42" t="str">
        <f aca="true">IF(OR(D57="",E57=""),"",IF(UPPER(F57)="Y",0,MAX(0,TODAY()-E57)))</f>
        <v/>
      </c>
      <c r="H57" s="43" t="str">
        <f aca="true">IF(D57="","",IF(UPPER(F57)="Y","Paid",IF(G57&gt;0,"Overdue",IF(E57-TODAY()&lt;=7,"Due soon","Open"))))</f>
        <v/>
      </c>
      <c r="I57" s="43" t="str">
        <f aca="false">IF(OR(H57="",H57="Paid"),"",IF(G57=0,"Current",IF(G57&lt;=30,"1-30 days",IF(G57&lt;=60,"31-60 days",IF(G57&lt;=90,"61-90 days","90+ days")))))</f>
        <v/>
      </c>
    </row>
    <row r="58" customFormat="false" ht="15" hidden="false" customHeight="false" outlineLevel="0" collapsed="false">
      <c r="A58" s="40"/>
      <c r="B58" s="40"/>
      <c r="C58" s="23"/>
      <c r="D58" s="22"/>
      <c r="E58" s="23"/>
      <c r="F58" s="41"/>
      <c r="G58" s="42" t="str">
        <f aca="true">IF(OR(D58="",E58=""),"",IF(UPPER(F58)="Y",0,MAX(0,TODAY()-E58)))</f>
        <v/>
      </c>
      <c r="H58" s="43" t="str">
        <f aca="true">IF(D58="","",IF(UPPER(F58)="Y","Paid",IF(G58&gt;0,"Overdue",IF(E58-TODAY()&lt;=7,"Due soon","Open"))))</f>
        <v/>
      </c>
      <c r="I58" s="43" t="str">
        <f aca="false">IF(OR(H58="",H58="Paid"),"",IF(G58=0,"Current",IF(G58&lt;=30,"1-30 days",IF(G58&lt;=60,"31-60 days",IF(G58&lt;=90,"61-90 days","90+ days")))))</f>
        <v/>
      </c>
    </row>
    <row r="59" customFormat="false" ht="15" hidden="false" customHeight="false" outlineLevel="0" collapsed="false">
      <c r="A59" s="40"/>
      <c r="B59" s="40"/>
      <c r="C59" s="23"/>
      <c r="D59" s="22"/>
      <c r="E59" s="23"/>
      <c r="F59" s="41"/>
      <c r="G59" s="42" t="str">
        <f aca="true">IF(OR(D59="",E59=""),"",IF(UPPER(F59)="Y",0,MAX(0,TODAY()-E59)))</f>
        <v/>
      </c>
      <c r="H59" s="43" t="str">
        <f aca="true">IF(D59="","",IF(UPPER(F59)="Y","Paid",IF(G59&gt;0,"Overdue",IF(E59-TODAY()&lt;=7,"Due soon","Open"))))</f>
        <v/>
      </c>
      <c r="I59" s="43" t="str">
        <f aca="false">IF(OR(H59="",H59="Paid"),"",IF(G59=0,"Current",IF(G59&lt;=30,"1-30 days",IF(G59&lt;=60,"31-60 days",IF(G59&lt;=90,"61-90 days","90+ days")))))</f>
        <v/>
      </c>
    </row>
    <row r="60" customFormat="false" ht="15" hidden="false" customHeight="false" outlineLevel="0" collapsed="false">
      <c r="A60" s="40"/>
      <c r="B60" s="40"/>
      <c r="C60" s="23"/>
      <c r="D60" s="22"/>
      <c r="E60" s="23"/>
      <c r="F60" s="41"/>
      <c r="G60" s="42" t="str">
        <f aca="true">IF(OR(D60="",E60=""),"",IF(UPPER(F60)="Y",0,MAX(0,TODAY()-E60)))</f>
        <v/>
      </c>
      <c r="H60" s="43" t="str">
        <f aca="true">IF(D60="","",IF(UPPER(F60)="Y","Paid",IF(G60&gt;0,"Overdue",IF(E60-TODAY()&lt;=7,"Due soon","Open"))))</f>
        <v/>
      </c>
      <c r="I60" s="43" t="str">
        <f aca="false">IF(OR(H60="",H60="Paid"),"",IF(G60=0,"Current",IF(G60&lt;=30,"1-30 days",IF(G60&lt;=60,"31-60 days",IF(G60&lt;=90,"61-90 days","90+ days")))))</f>
        <v/>
      </c>
    </row>
    <row r="61" customFormat="false" ht="15" hidden="false" customHeight="false" outlineLevel="0" collapsed="false">
      <c r="A61" s="40"/>
      <c r="B61" s="40"/>
      <c r="C61" s="23"/>
      <c r="D61" s="22"/>
      <c r="E61" s="23"/>
      <c r="F61" s="41"/>
      <c r="G61" s="42" t="str">
        <f aca="true">IF(OR(D61="",E61=""),"",IF(UPPER(F61)="Y",0,MAX(0,TODAY()-E61)))</f>
        <v/>
      </c>
      <c r="H61" s="43" t="str">
        <f aca="true">IF(D61="","",IF(UPPER(F61)="Y","Paid",IF(G61&gt;0,"Overdue",IF(E61-TODAY()&lt;=7,"Due soon","Open"))))</f>
        <v/>
      </c>
      <c r="I61" s="43" t="str">
        <f aca="false">IF(OR(H61="",H61="Paid"),"",IF(G61=0,"Current",IF(G61&lt;=30,"1-30 days",IF(G61&lt;=60,"31-60 days",IF(G61&lt;=90,"61-90 days","90+ days")))))</f>
        <v/>
      </c>
    </row>
    <row r="62" customFormat="false" ht="15" hidden="false" customHeight="false" outlineLevel="0" collapsed="false">
      <c r="A62" s="40"/>
      <c r="B62" s="40"/>
      <c r="C62" s="23"/>
      <c r="D62" s="22"/>
      <c r="E62" s="23"/>
      <c r="F62" s="41"/>
      <c r="G62" s="42" t="str">
        <f aca="true">IF(OR(D62="",E62=""),"",IF(UPPER(F62)="Y",0,MAX(0,TODAY()-E62)))</f>
        <v/>
      </c>
      <c r="H62" s="43" t="str">
        <f aca="true">IF(D62="","",IF(UPPER(F62)="Y","Paid",IF(G62&gt;0,"Overdue",IF(E62-TODAY()&lt;=7,"Due soon","Open"))))</f>
        <v/>
      </c>
      <c r="I62" s="43" t="str">
        <f aca="false">IF(OR(H62="",H62="Paid"),"",IF(G62=0,"Current",IF(G62&lt;=30,"1-30 days",IF(G62&lt;=60,"31-60 days",IF(G62&lt;=90,"61-90 days","90+ days")))))</f>
        <v/>
      </c>
    </row>
    <row r="63" customFormat="false" ht="15" hidden="false" customHeight="false" outlineLevel="0" collapsed="false">
      <c r="A63" s="40"/>
      <c r="B63" s="40"/>
      <c r="C63" s="23"/>
      <c r="D63" s="22"/>
      <c r="E63" s="23"/>
      <c r="F63" s="41"/>
      <c r="G63" s="42" t="str">
        <f aca="true">IF(OR(D63="",E63=""),"",IF(UPPER(F63)="Y",0,MAX(0,TODAY()-E63)))</f>
        <v/>
      </c>
      <c r="H63" s="43" t="str">
        <f aca="true">IF(D63="","",IF(UPPER(F63)="Y","Paid",IF(G63&gt;0,"Overdue",IF(E63-TODAY()&lt;=7,"Due soon","Open"))))</f>
        <v/>
      </c>
      <c r="I63" s="43" t="str">
        <f aca="false">IF(OR(H63="",H63="Paid"),"",IF(G63=0,"Current",IF(G63&lt;=30,"1-30 days",IF(G63&lt;=60,"31-60 days",IF(G63&lt;=90,"61-90 days","90+ days")))))</f>
        <v/>
      </c>
    </row>
    <row r="64" customFormat="false" ht="15" hidden="false" customHeight="false" outlineLevel="0" collapsed="false">
      <c r="A64" s="40"/>
      <c r="B64" s="40"/>
      <c r="C64" s="23"/>
      <c r="D64" s="22"/>
      <c r="E64" s="23"/>
      <c r="F64" s="41"/>
      <c r="G64" s="42" t="str">
        <f aca="true">IF(OR(D64="",E64=""),"",IF(UPPER(F64)="Y",0,MAX(0,TODAY()-E64)))</f>
        <v/>
      </c>
      <c r="H64" s="43" t="str">
        <f aca="true">IF(D64="","",IF(UPPER(F64)="Y","Paid",IF(G64&gt;0,"Overdue",IF(E64-TODAY()&lt;=7,"Due soon","Open"))))</f>
        <v/>
      </c>
      <c r="I64" s="43" t="str">
        <f aca="false">IF(OR(H64="",H64="Paid"),"",IF(G64=0,"Current",IF(G64&lt;=30,"1-30 days",IF(G64&lt;=60,"31-60 days",IF(G64&lt;=90,"61-90 days","90+ days")))))</f>
        <v/>
      </c>
    </row>
    <row r="65" customFormat="false" ht="15" hidden="false" customHeight="false" outlineLevel="0" collapsed="false">
      <c r="A65" s="40"/>
      <c r="B65" s="40"/>
      <c r="C65" s="23"/>
      <c r="D65" s="22"/>
      <c r="E65" s="23"/>
      <c r="F65" s="41"/>
      <c r="G65" s="42" t="str">
        <f aca="true">IF(OR(D65="",E65=""),"",IF(UPPER(F65)="Y",0,MAX(0,TODAY()-E65)))</f>
        <v/>
      </c>
      <c r="H65" s="43" t="str">
        <f aca="true">IF(D65="","",IF(UPPER(F65)="Y","Paid",IF(G65&gt;0,"Overdue",IF(E65-TODAY()&lt;=7,"Due soon","Open"))))</f>
        <v/>
      </c>
      <c r="I65" s="43" t="str">
        <f aca="false">IF(OR(H65="",H65="Paid"),"",IF(G65=0,"Current",IF(G65&lt;=30,"1-30 days",IF(G65&lt;=60,"31-60 days",IF(G65&lt;=90,"61-90 days","90+ days")))))</f>
        <v/>
      </c>
    </row>
    <row r="66" customFormat="false" ht="15" hidden="false" customHeight="false" outlineLevel="0" collapsed="false">
      <c r="A66" s="40"/>
      <c r="B66" s="40"/>
      <c r="C66" s="23"/>
      <c r="D66" s="22"/>
      <c r="E66" s="23"/>
      <c r="F66" s="41"/>
      <c r="G66" s="42" t="str">
        <f aca="true">IF(OR(D66="",E66=""),"",IF(UPPER(F66)="Y",0,MAX(0,TODAY()-E66)))</f>
        <v/>
      </c>
      <c r="H66" s="43" t="str">
        <f aca="true">IF(D66="","",IF(UPPER(F66)="Y","Paid",IF(G66&gt;0,"Overdue",IF(E66-TODAY()&lt;=7,"Due soon","Open"))))</f>
        <v/>
      </c>
      <c r="I66" s="43" t="str">
        <f aca="false">IF(OR(H66="",H66="Paid"),"",IF(G66=0,"Current",IF(G66&lt;=30,"1-30 days",IF(G66&lt;=60,"31-60 days",IF(G66&lt;=90,"61-90 days","90+ days")))))</f>
        <v/>
      </c>
    </row>
    <row r="67" customFormat="false" ht="15" hidden="false" customHeight="false" outlineLevel="0" collapsed="false">
      <c r="A67" s="40"/>
      <c r="B67" s="40"/>
      <c r="C67" s="23"/>
      <c r="D67" s="22"/>
      <c r="E67" s="23"/>
      <c r="F67" s="41"/>
      <c r="G67" s="42" t="str">
        <f aca="true">IF(OR(D67="",E67=""),"",IF(UPPER(F67)="Y",0,MAX(0,TODAY()-E67)))</f>
        <v/>
      </c>
      <c r="H67" s="43" t="str">
        <f aca="true">IF(D67="","",IF(UPPER(F67)="Y","Paid",IF(G67&gt;0,"Overdue",IF(E67-TODAY()&lt;=7,"Due soon","Open"))))</f>
        <v/>
      </c>
      <c r="I67" s="43" t="str">
        <f aca="false">IF(OR(H67="",H67="Paid"),"",IF(G67=0,"Current",IF(G67&lt;=30,"1-30 days",IF(G67&lt;=60,"31-60 days",IF(G67&lt;=90,"61-90 days","90+ days")))))</f>
        <v/>
      </c>
    </row>
    <row r="68" customFormat="false" ht="15" hidden="false" customHeight="false" outlineLevel="0" collapsed="false">
      <c r="A68" s="40"/>
      <c r="B68" s="40"/>
      <c r="C68" s="23"/>
      <c r="D68" s="22"/>
      <c r="E68" s="23"/>
      <c r="F68" s="41"/>
      <c r="G68" s="42" t="str">
        <f aca="true">IF(OR(D68="",E68=""),"",IF(UPPER(F68)="Y",0,MAX(0,TODAY()-E68)))</f>
        <v/>
      </c>
      <c r="H68" s="43" t="str">
        <f aca="true">IF(D68="","",IF(UPPER(F68)="Y","Paid",IF(G68&gt;0,"Overdue",IF(E68-TODAY()&lt;=7,"Due soon","Open"))))</f>
        <v/>
      </c>
      <c r="I68" s="43" t="str">
        <f aca="false">IF(OR(H68="",H68="Paid"),"",IF(G68=0,"Current",IF(G68&lt;=30,"1-30 days",IF(G68&lt;=60,"31-60 days",IF(G68&lt;=90,"61-90 days","90+ days")))))</f>
        <v/>
      </c>
    </row>
    <row r="69" customFormat="false" ht="15" hidden="false" customHeight="false" outlineLevel="0" collapsed="false">
      <c r="A69" s="40"/>
      <c r="B69" s="40"/>
      <c r="C69" s="23"/>
      <c r="D69" s="22"/>
      <c r="E69" s="23"/>
      <c r="F69" s="41"/>
      <c r="G69" s="42" t="str">
        <f aca="true">IF(OR(D69="",E69=""),"",IF(UPPER(F69)="Y",0,MAX(0,TODAY()-E69)))</f>
        <v/>
      </c>
      <c r="H69" s="43" t="str">
        <f aca="true">IF(D69="","",IF(UPPER(F69)="Y","Paid",IF(G69&gt;0,"Overdue",IF(E69-TODAY()&lt;=7,"Due soon","Open"))))</f>
        <v/>
      </c>
      <c r="I69" s="43" t="str">
        <f aca="false">IF(OR(H69="",H69="Paid"),"",IF(G69=0,"Current",IF(G69&lt;=30,"1-30 days",IF(G69&lt;=60,"31-60 days",IF(G69&lt;=90,"61-90 days","90+ days")))))</f>
        <v/>
      </c>
    </row>
    <row r="70" customFormat="false" ht="15" hidden="false" customHeight="false" outlineLevel="0" collapsed="false">
      <c r="A70" s="40"/>
      <c r="B70" s="40"/>
      <c r="C70" s="23"/>
      <c r="D70" s="22"/>
      <c r="E70" s="23"/>
      <c r="F70" s="41"/>
      <c r="G70" s="42" t="str">
        <f aca="true">IF(OR(D70="",E70=""),"",IF(UPPER(F70)="Y",0,MAX(0,TODAY()-E70)))</f>
        <v/>
      </c>
      <c r="H70" s="43" t="str">
        <f aca="true">IF(D70="","",IF(UPPER(F70)="Y","Paid",IF(G70&gt;0,"Overdue",IF(E70-TODAY()&lt;=7,"Due soon","Open"))))</f>
        <v/>
      </c>
      <c r="I70" s="43" t="str">
        <f aca="false">IF(OR(H70="",H70="Paid"),"",IF(G70=0,"Current",IF(G70&lt;=30,"1-30 days",IF(G70&lt;=60,"31-60 days",IF(G70&lt;=90,"61-90 days","90+ days")))))</f>
        <v/>
      </c>
    </row>
    <row r="71" customFormat="false" ht="15" hidden="false" customHeight="false" outlineLevel="0" collapsed="false">
      <c r="A71" s="40"/>
      <c r="B71" s="40"/>
      <c r="C71" s="23"/>
      <c r="D71" s="22"/>
      <c r="E71" s="23"/>
      <c r="F71" s="41"/>
      <c r="G71" s="42" t="str">
        <f aca="true">IF(OR(D71="",E71=""),"",IF(UPPER(F71)="Y",0,MAX(0,TODAY()-E71)))</f>
        <v/>
      </c>
      <c r="H71" s="43" t="str">
        <f aca="true">IF(D71="","",IF(UPPER(F71)="Y","Paid",IF(G71&gt;0,"Overdue",IF(E71-TODAY()&lt;=7,"Due soon","Open"))))</f>
        <v/>
      </c>
      <c r="I71" s="43" t="str">
        <f aca="false">IF(OR(H71="",H71="Paid"),"",IF(G71=0,"Current",IF(G71&lt;=30,"1-30 days",IF(G71&lt;=60,"31-60 days",IF(G71&lt;=90,"61-90 days","90+ days")))))</f>
        <v/>
      </c>
    </row>
    <row r="72" customFormat="false" ht="15" hidden="false" customHeight="false" outlineLevel="0" collapsed="false">
      <c r="A72" s="40"/>
      <c r="B72" s="40"/>
      <c r="C72" s="23"/>
      <c r="D72" s="22"/>
      <c r="E72" s="23"/>
      <c r="F72" s="41"/>
      <c r="G72" s="42" t="str">
        <f aca="true">IF(OR(D72="",E72=""),"",IF(UPPER(F72)="Y",0,MAX(0,TODAY()-E72)))</f>
        <v/>
      </c>
      <c r="H72" s="43" t="str">
        <f aca="true">IF(D72="","",IF(UPPER(F72)="Y","Paid",IF(G72&gt;0,"Overdue",IF(E72-TODAY()&lt;=7,"Due soon","Open"))))</f>
        <v/>
      </c>
      <c r="I72" s="43" t="str">
        <f aca="false">IF(OR(H72="",H72="Paid"),"",IF(G72=0,"Current",IF(G72&lt;=30,"1-30 days",IF(G72&lt;=60,"31-60 days",IF(G72&lt;=90,"61-90 days","90+ days")))))</f>
        <v/>
      </c>
    </row>
    <row r="73" customFormat="false" ht="15" hidden="false" customHeight="false" outlineLevel="0" collapsed="false">
      <c r="A73" s="40"/>
      <c r="B73" s="40"/>
      <c r="C73" s="23"/>
      <c r="D73" s="22"/>
      <c r="E73" s="23"/>
      <c r="F73" s="41"/>
      <c r="G73" s="42" t="str">
        <f aca="true">IF(OR(D73="",E73=""),"",IF(UPPER(F73)="Y",0,MAX(0,TODAY()-E73)))</f>
        <v/>
      </c>
      <c r="H73" s="43" t="str">
        <f aca="true">IF(D73="","",IF(UPPER(F73)="Y","Paid",IF(G73&gt;0,"Overdue",IF(E73-TODAY()&lt;=7,"Due soon","Open"))))</f>
        <v/>
      </c>
      <c r="I73" s="43" t="str">
        <f aca="false">IF(OR(H73="",H73="Paid"),"",IF(G73=0,"Current",IF(G73&lt;=30,"1-30 days",IF(G73&lt;=60,"31-60 days",IF(G73&lt;=90,"61-90 days","90+ days")))))</f>
        <v/>
      </c>
    </row>
    <row r="74" customFormat="false" ht="15" hidden="false" customHeight="false" outlineLevel="0" collapsed="false">
      <c r="A74" s="40"/>
      <c r="B74" s="40"/>
      <c r="C74" s="23"/>
      <c r="D74" s="22"/>
      <c r="E74" s="23"/>
      <c r="F74" s="41"/>
      <c r="G74" s="42" t="str">
        <f aca="true">IF(OR(D74="",E74=""),"",IF(UPPER(F74)="Y",0,MAX(0,TODAY()-E74)))</f>
        <v/>
      </c>
      <c r="H74" s="43" t="str">
        <f aca="true">IF(D74="","",IF(UPPER(F74)="Y","Paid",IF(G74&gt;0,"Overdue",IF(E74-TODAY()&lt;=7,"Due soon","Open"))))</f>
        <v/>
      </c>
      <c r="I74" s="43" t="str">
        <f aca="false">IF(OR(H74="",H74="Paid"),"",IF(G74=0,"Current",IF(G74&lt;=30,"1-30 days",IF(G74&lt;=60,"31-60 days",IF(G74&lt;=90,"61-90 days","90+ days")))))</f>
        <v/>
      </c>
    </row>
    <row r="75" customFormat="false" ht="15" hidden="false" customHeight="false" outlineLevel="0" collapsed="false">
      <c r="A75" s="40"/>
      <c r="B75" s="40"/>
      <c r="C75" s="23"/>
      <c r="D75" s="22"/>
      <c r="E75" s="23"/>
      <c r="F75" s="41"/>
      <c r="G75" s="42" t="str">
        <f aca="true">IF(OR(D75="",E75=""),"",IF(UPPER(F75)="Y",0,MAX(0,TODAY()-E75)))</f>
        <v/>
      </c>
      <c r="H75" s="43" t="str">
        <f aca="true">IF(D75="","",IF(UPPER(F75)="Y","Paid",IF(G75&gt;0,"Overdue",IF(E75-TODAY()&lt;=7,"Due soon","Open"))))</f>
        <v/>
      </c>
      <c r="I75" s="43" t="str">
        <f aca="false">IF(OR(H75="",H75="Paid"),"",IF(G75=0,"Current",IF(G75&lt;=30,"1-30 days",IF(G75&lt;=60,"31-60 days",IF(G75&lt;=90,"61-90 days","90+ days")))))</f>
        <v/>
      </c>
    </row>
    <row r="76" customFormat="false" ht="15" hidden="false" customHeight="false" outlineLevel="0" collapsed="false">
      <c r="A76" s="40"/>
      <c r="B76" s="40"/>
      <c r="C76" s="23"/>
      <c r="D76" s="22"/>
      <c r="E76" s="23"/>
      <c r="F76" s="41"/>
      <c r="G76" s="42" t="str">
        <f aca="true">IF(OR(D76="",E76=""),"",IF(UPPER(F76)="Y",0,MAX(0,TODAY()-E76)))</f>
        <v/>
      </c>
      <c r="H76" s="43" t="str">
        <f aca="true">IF(D76="","",IF(UPPER(F76)="Y","Paid",IF(G76&gt;0,"Overdue",IF(E76-TODAY()&lt;=7,"Due soon","Open"))))</f>
        <v/>
      </c>
      <c r="I76" s="43" t="str">
        <f aca="false">IF(OR(H76="",H76="Paid"),"",IF(G76=0,"Current",IF(G76&lt;=30,"1-30 days",IF(G76&lt;=60,"31-60 days",IF(G76&lt;=90,"61-90 days","90+ days")))))</f>
        <v/>
      </c>
    </row>
    <row r="77" customFormat="false" ht="15" hidden="false" customHeight="false" outlineLevel="0" collapsed="false">
      <c r="A77" s="40"/>
      <c r="B77" s="40"/>
      <c r="C77" s="23"/>
      <c r="D77" s="22"/>
      <c r="E77" s="23"/>
      <c r="F77" s="41"/>
      <c r="G77" s="42" t="str">
        <f aca="true">IF(OR(D77="",E77=""),"",IF(UPPER(F77)="Y",0,MAX(0,TODAY()-E77)))</f>
        <v/>
      </c>
      <c r="H77" s="43" t="str">
        <f aca="true">IF(D77="","",IF(UPPER(F77)="Y","Paid",IF(G77&gt;0,"Overdue",IF(E77-TODAY()&lt;=7,"Due soon","Open"))))</f>
        <v/>
      </c>
      <c r="I77" s="43" t="str">
        <f aca="false">IF(OR(H77="",H77="Paid"),"",IF(G77=0,"Current",IF(G77&lt;=30,"1-30 days",IF(G77&lt;=60,"31-60 days",IF(G77&lt;=90,"61-90 days","90+ days")))))</f>
        <v/>
      </c>
    </row>
    <row r="78" customFormat="false" ht="15" hidden="false" customHeight="false" outlineLevel="0" collapsed="false">
      <c r="A78" s="40"/>
      <c r="B78" s="40"/>
      <c r="C78" s="23"/>
      <c r="D78" s="22"/>
      <c r="E78" s="23"/>
      <c r="F78" s="41"/>
      <c r="G78" s="42" t="str">
        <f aca="true">IF(OR(D78="",E78=""),"",IF(UPPER(F78)="Y",0,MAX(0,TODAY()-E78)))</f>
        <v/>
      </c>
      <c r="H78" s="43" t="str">
        <f aca="true">IF(D78="","",IF(UPPER(F78)="Y","Paid",IF(G78&gt;0,"Overdue",IF(E78-TODAY()&lt;=7,"Due soon","Open"))))</f>
        <v/>
      </c>
      <c r="I78" s="43" t="str">
        <f aca="false">IF(OR(H78="",H78="Paid"),"",IF(G78=0,"Current",IF(G78&lt;=30,"1-30 days",IF(G78&lt;=60,"31-60 days",IF(G78&lt;=90,"61-90 days","90+ days")))))</f>
        <v/>
      </c>
    </row>
    <row r="79" customFormat="false" ht="15" hidden="false" customHeight="false" outlineLevel="0" collapsed="false">
      <c r="A79" s="40"/>
      <c r="B79" s="40"/>
      <c r="C79" s="23"/>
      <c r="D79" s="22"/>
      <c r="E79" s="23"/>
      <c r="F79" s="41"/>
      <c r="G79" s="42" t="str">
        <f aca="true">IF(OR(D79="",E79=""),"",IF(UPPER(F79)="Y",0,MAX(0,TODAY()-E79)))</f>
        <v/>
      </c>
      <c r="H79" s="43" t="str">
        <f aca="true">IF(D79="","",IF(UPPER(F79)="Y","Paid",IF(G79&gt;0,"Overdue",IF(E79-TODAY()&lt;=7,"Due soon","Open"))))</f>
        <v/>
      </c>
      <c r="I79" s="43" t="str">
        <f aca="false">IF(OR(H79="",H79="Paid"),"",IF(G79=0,"Current",IF(G79&lt;=30,"1-30 days",IF(G79&lt;=60,"31-60 days",IF(G79&lt;=90,"61-90 days","90+ days")))))</f>
        <v/>
      </c>
    </row>
    <row r="80" customFormat="false" ht="15" hidden="false" customHeight="false" outlineLevel="0" collapsed="false">
      <c r="A80" s="40"/>
      <c r="B80" s="40"/>
      <c r="C80" s="23"/>
      <c r="D80" s="22"/>
      <c r="E80" s="23"/>
      <c r="F80" s="41"/>
      <c r="G80" s="42" t="str">
        <f aca="true">IF(OR(D80="",E80=""),"",IF(UPPER(F80)="Y",0,MAX(0,TODAY()-E80)))</f>
        <v/>
      </c>
      <c r="H80" s="43" t="str">
        <f aca="true">IF(D80="","",IF(UPPER(F80)="Y","Paid",IF(G80&gt;0,"Overdue",IF(E80-TODAY()&lt;=7,"Due soon","Open"))))</f>
        <v/>
      </c>
      <c r="I80" s="43" t="str">
        <f aca="false">IF(OR(H80="",H80="Paid"),"",IF(G80=0,"Current",IF(G80&lt;=30,"1-30 days",IF(G80&lt;=60,"31-60 days",IF(G80&lt;=90,"61-90 days","90+ days")))))</f>
        <v/>
      </c>
    </row>
    <row r="81" customFormat="false" ht="15" hidden="false" customHeight="false" outlineLevel="0" collapsed="false">
      <c r="A81" s="40"/>
      <c r="B81" s="40"/>
      <c r="C81" s="23"/>
      <c r="D81" s="22"/>
      <c r="E81" s="23"/>
      <c r="F81" s="41"/>
      <c r="G81" s="42" t="str">
        <f aca="true">IF(OR(D81="",E81=""),"",IF(UPPER(F81)="Y",0,MAX(0,TODAY()-E81)))</f>
        <v/>
      </c>
      <c r="H81" s="43" t="str">
        <f aca="true">IF(D81="","",IF(UPPER(F81)="Y","Paid",IF(G81&gt;0,"Overdue",IF(E81-TODAY()&lt;=7,"Due soon","Open"))))</f>
        <v/>
      </c>
      <c r="I81" s="43" t="str">
        <f aca="false">IF(OR(H81="",H81="Paid"),"",IF(G81=0,"Current",IF(G81&lt;=30,"1-30 days",IF(G81&lt;=60,"31-60 days",IF(G81&lt;=90,"61-90 days","90+ days")))))</f>
        <v/>
      </c>
    </row>
    <row r="82" customFormat="false" ht="15" hidden="false" customHeight="false" outlineLevel="0" collapsed="false">
      <c r="A82" s="40"/>
      <c r="B82" s="40"/>
      <c r="C82" s="23"/>
      <c r="D82" s="22"/>
      <c r="E82" s="23"/>
      <c r="F82" s="41"/>
      <c r="G82" s="42" t="str">
        <f aca="true">IF(OR(D82="",E82=""),"",IF(UPPER(F82)="Y",0,MAX(0,TODAY()-E82)))</f>
        <v/>
      </c>
      <c r="H82" s="43" t="str">
        <f aca="true">IF(D82="","",IF(UPPER(F82)="Y","Paid",IF(G82&gt;0,"Overdue",IF(E82-TODAY()&lt;=7,"Due soon","Open"))))</f>
        <v/>
      </c>
      <c r="I82" s="43" t="str">
        <f aca="false">IF(OR(H82="",H82="Paid"),"",IF(G82=0,"Current",IF(G82&lt;=30,"1-30 days",IF(G82&lt;=60,"31-60 days",IF(G82&lt;=90,"61-90 days","90+ days")))))</f>
        <v/>
      </c>
    </row>
    <row r="83" customFormat="false" ht="15" hidden="false" customHeight="false" outlineLevel="0" collapsed="false">
      <c r="A83" s="40"/>
      <c r="B83" s="40"/>
      <c r="C83" s="23"/>
      <c r="D83" s="22"/>
      <c r="E83" s="23"/>
      <c r="F83" s="41"/>
      <c r="G83" s="42" t="str">
        <f aca="true">IF(OR(D83="",E83=""),"",IF(UPPER(F83)="Y",0,MAX(0,TODAY()-E83)))</f>
        <v/>
      </c>
      <c r="H83" s="43" t="str">
        <f aca="true">IF(D83="","",IF(UPPER(F83)="Y","Paid",IF(G83&gt;0,"Overdue",IF(E83-TODAY()&lt;=7,"Due soon","Open"))))</f>
        <v/>
      </c>
      <c r="I83" s="43" t="str">
        <f aca="false">IF(OR(H83="",H83="Paid"),"",IF(G83=0,"Current",IF(G83&lt;=30,"1-30 days",IF(G83&lt;=60,"31-60 days",IF(G83&lt;=90,"61-90 days","90+ days")))))</f>
        <v/>
      </c>
    </row>
    <row r="84" customFormat="false" ht="15" hidden="false" customHeight="false" outlineLevel="0" collapsed="false">
      <c r="A84" s="40"/>
      <c r="B84" s="40"/>
      <c r="C84" s="23"/>
      <c r="D84" s="22"/>
      <c r="E84" s="23"/>
      <c r="F84" s="41"/>
      <c r="G84" s="42" t="str">
        <f aca="true">IF(OR(D84="",E84=""),"",IF(UPPER(F84)="Y",0,MAX(0,TODAY()-E84)))</f>
        <v/>
      </c>
      <c r="H84" s="43" t="str">
        <f aca="true">IF(D84="","",IF(UPPER(F84)="Y","Paid",IF(G84&gt;0,"Overdue",IF(E84-TODAY()&lt;=7,"Due soon","Open"))))</f>
        <v/>
      </c>
      <c r="I84" s="43" t="str">
        <f aca="false">IF(OR(H84="",H84="Paid"),"",IF(G84=0,"Current",IF(G84&lt;=30,"1-30 days",IF(G84&lt;=60,"31-60 days",IF(G84&lt;=90,"61-90 days","90+ days")))))</f>
        <v/>
      </c>
    </row>
    <row r="85" customFormat="false" ht="15" hidden="false" customHeight="false" outlineLevel="0" collapsed="false">
      <c r="A85" s="40"/>
      <c r="B85" s="40"/>
      <c r="C85" s="23"/>
      <c r="D85" s="22"/>
      <c r="E85" s="23"/>
      <c r="F85" s="41"/>
      <c r="G85" s="42" t="str">
        <f aca="true">IF(OR(D85="",E85=""),"",IF(UPPER(F85)="Y",0,MAX(0,TODAY()-E85)))</f>
        <v/>
      </c>
      <c r="H85" s="43" t="str">
        <f aca="true">IF(D85="","",IF(UPPER(F85)="Y","Paid",IF(G85&gt;0,"Overdue",IF(E85-TODAY()&lt;=7,"Due soon","Open"))))</f>
        <v/>
      </c>
      <c r="I85" s="43" t="str">
        <f aca="false">IF(OR(H85="",H85="Paid"),"",IF(G85=0,"Current",IF(G85&lt;=30,"1-30 days",IF(G85&lt;=60,"31-60 days",IF(G85&lt;=90,"61-90 days","90+ days")))))</f>
        <v/>
      </c>
    </row>
    <row r="86" customFormat="false" ht="15" hidden="false" customHeight="false" outlineLevel="0" collapsed="false">
      <c r="A86" s="40"/>
      <c r="B86" s="40"/>
      <c r="C86" s="23"/>
      <c r="D86" s="22"/>
      <c r="E86" s="23"/>
      <c r="F86" s="41"/>
      <c r="G86" s="42" t="str">
        <f aca="true">IF(OR(D86="",E86=""),"",IF(UPPER(F86)="Y",0,MAX(0,TODAY()-E86)))</f>
        <v/>
      </c>
      <c r="H86" s="43" t="str">
        <f aca="true">IF(D86="","",IF(UPPER(F86)="Y","Paid",IF(G86&gt;0,"Overdue",IF(E86-TODAY()&lt;=7,"Due soon","Open"))))</f>
        <v/>
      </c>
      <c r="I86" s="43" t="str">
        <f aca="false">IF(OR(H86="",H86="Paid"),"",IF(G86=0,"Current",IF(G86&lt;=30,"1-30 days",IF(G86&lt;=60,"31-60 days",IF(G86&lt;=90,"61-90 days","90+ days")))))</f>
        <v/>
      </c>
    </row>
    <row r="87" customFormat="false" ht="15" hidden="false" customHeight="false" outlineLevel="0" collapsed="false">
      <c r="A87" s="40"/>
      <c r="B87" s="40"/>
      <c r="C87" s="23"/>
      <c r="D87" s="22"/>
      <c r="E87" s="23"/>
      <c r="F87" s="41"/>
      <c r="G87" s="42" t="str">
        <f aca="true">IF(OR(D87="",E87=""),"",IF(UPPER(F87)="Y",0,MAX(0,TODAY()-E87)))</f>
        <v/>
      </c>
      <c r="H87" s="43" t="str">
        <f aca="true">IF(D87="","",IF(UPPER(F87)="Y","Paid",IF(G87&gt;0,"Overdue",IF(E87-TODAY()&lt;=7,"Due soon","Open"))))</f>
        <v/>
      </c>
      <c r="I87" s="43" t="str">
        <f aca="false">IF(OR(H87="",H87="Paid"),"",IF(G87=0,"Current",IF(G87&lt;=30,"1-30 days",IF(G87&lt;=60,"31-60 days",IF(G87&lt;=90,"61-90 days","90+ days")))))</f>
        <v/>
      </c>
    </row>
    <row r="88" customFormat="false" ht="15" hidden="false" customHeight="false" outlineLevel="0" collapsed="false">
      <c r="A88" s="40"/>
      <c r="B88" s="40"/>
      <c r="C88" s="23"/>
      <c r="D88" s="22"/>
      <c r="E88" s="23"/>
      <c r="F88" s="41"/>
      <c r="G88" s="42" t="str">
        <f aca="true">IF(OR(D88="",E88=""),"",IF(UPPER(F88)="Y",0,MAX(0,TODAY()-E88)))</f>
        <v/>
      </c>
      <c r="H88" s="43" t="str">
        <f aca="true">IF(D88="","",IF(UPPER(F88)="Y","Paid",IF(G88&gt;0,"Overdue",IF(E88-TODAY()&lt;=7,"Due soon","Open"))))</f>
        <v/>
      </c>
      <c r="I88" s="43" t="str">
        <f aca="false">IF(OR(H88="",H88="Paid"),"",IF(G88=0,"Current",IF(G88&lt;=30,"1-30 days",IF(G88&lt;=60,"31-60 days",IF(G88&lt;=90,"61-90 days","90+ days")))))</f>
        <v/>
      </c>
    </row>
    <row r="89" customFormat="false" ht="15" hidden="false" customHeight="false" outlineLevel="0" collapsed="false">
      <c r="A89" s="40"/>
      <c r="B89" s="40"/>
      <c r="C89" s="23"/>
      <c r="D89" s="22"/>
      <c r="E89" s="23"/>
      <c r="F89" s="41"/>
      <c r="G89" s="42" t="str">
        <f aca="true">IF(OR(D89="",E89=""),"",IF(UPPER(F89)="Y",0,MAX(0,TODAY()-E89)))</f>
        <v/>
      </c>
      <c r="H89" s="43" t="str">
        <f aca="true">IF(D89="","",IF(UPPER(F89)="Y","Paid",IF(G89&gt;0,"Overdue",IF(E89-TODAY()&lt;=7,"Due soon","Open"))))</f>
        <v/>
      </c>
      <c r="I89" s="43" t="str">
        <f aca="false">IF(OR(H89="",H89="Paid"),"",IF(G89=0,"Current",IF(G89&lt;=30,"1-30 days",IF(G89&lt;=60,"31-60 days",IF(G89&lt;=90,"61-90 days","90+ days")))))</f>
        <v/>
      </c>
    </row>
    <row r="90" customFormat="false" ht="15" hidden="false" customHeight="false" outlineLevel="0" collapsed="false">
      <c r="A90" s="40"/>
      <c r="B90" s="40"/>
      <c r="C90" s="23"/>
      <c r="D90" s="22"/>
      <c r="E90" s="23"/>
      <c r="F90" s="41"/>
      <c r="G90" s="42" t="str">
        <f aca="true">IF(OR(D90="",E90=""),"",IF(UPPER(F90)="Y",0,MAX(0,TODAY()-E90)))</f>
        <v/>
      </c>
      <c r="H90" s="43" t="str">
        <f aca="true">IF(D90="","",IF(UPPER(F90)="Y","Paid",IF(G90&gt;0,"Overdue",IF(E90-TODAY()&lt;=7,"Due soon","Open"))))</f>
        <v/>
      </c>
      <c r="I90" s="43" t="str">
        <f aca="false">IF(OR(H90="",H90="Paid"),"",IF(G90=0,"Current",IF(G90&lt;=30,"1-30 days",IF(G90&lt;=60,"31-60 days",IF(G90&lt;=90,"61-90 days","90+ days")))))</f>
        <v/>
      </c>
    </row>
    <row r="91" customFormat="false" ht="15" hidden="false" customHeight="false" outlineLevel="0" collapsed="false">
      <c r="A91" s="40"/>
      <c r="B91" s="40"/>
      <c r="C91" s="23"/>
      <c r="D91" s="22"/>
      <c r="E91" s="23"/>
      <c r="F91" s="41"/>
      <c r="G91" s="42" t="str">
        <f aca="true">IF(OR(D91="",E91=""),"",IF(UPPER(F91)="Y",0,MAX(0,TODAY()-E91)))</f>
        <v/>
      </c>
      <c r="H91" s="43" t="str">
        <f aca="true">IF(D91="","",IF(UPPER(F91)="Y","Paid",IF(G91&gt;0,"Overdue",IF(E91-TODAY()&lt;=7,"Due soon","Open"))))</f>
        <v/>
      </c>
      <c r="I91" s="43" t="str">
        <f aca="false">IF(OR(H91="",H91="Paid"),"",IF(G91=0,"Current",IF(G91&lt;=30,"1-30 days",IF(G91&lt;=60,"31-60 days",IF(G91&lt;=90,"61-90 days","90+ days")))))</f>
        <v/>
      </c>
    </row>
    <row r="92" customFormat="false" ht="15" hidden="false" customHeight="false" outlineLevel="0" collapsed="false">
      <c r="A92" s="40"/>
      <c r="B92" s="40"/>
      <c r="C92" s="23"/>
      <c r="D92" s="22"/>
      <c r="E92" s="23"/>
      <c r="F92" s="41"/>
      <c r="G92" s="42" t="str">
        <f aca="true">IF(OR(D92="",E92=""),"",IF(UPPER(F92)="Y",0,MAX(0,TODAY()-E92)))</f>
        <v/>
      </c>
      <c r="H92" s="43" t="str">
        <f aca="true">IF(D92="","",IF(UPPER(F92)="Y","Paid",IF(G92&gt;0,"Overdue",IF(E92-TODAY()&lt;=7,"Due soon","Open"))))</f>
        <v/>
      </c>
      <c r="I92" s="43" t="str">
        <f aca="false">IF(OR(H92="",H92="Paid"),"",IF(G92=0,"Current",IF(G92&lt;=30,"1-30 days",IF(G92&lt;=60,"31-60 days",IF(G92&lt;=90,"61-90 days","90+ days")))))</f>
        <v/>
      </c>
    </row>
    <row r="93" customFormat="false" ht="15" hidden="false" customHeight="false" outlineLevel="0" collapsed="false">
      <c r="A93" s="40"/>
      <c r="B93" s="40"/>
      <c r="C93" s="23"/>
      <c r="D93" s="22"/>
      <c r="E93" s="23"/>
      <c r="F93" s="41"/>
      <c r="G93" s="42" t="str">
        <f aca="true">IF(OR(D93="",E93=""),"",IF(UPPER(F93)="Y",0,MAX(0,TODAY()-E93)))</f>
        <v/>
      </c>
      <c r="H93" s="43" t="str">
        <f aca="true">IF(D93="","",IF(UPPER(F93)="Y","Paid",IF(G93&gt;0,"Overdue",IF(E93-TODAY()&lt;=7,"Due soon","Open"))))</f>
        <v/>
      </c>
      <c r="I93" s="43" t="str">
        <f aca="false">IF(OR(H93="",H93="Paid"),"",IF(G93=0,"Current",IF(G93&lt;=30,"1-30 days",IF(G93&lt;=60,"31-60 days",IF(G93&lt;=90,"61-90 days","90+ days")))))</f>
        <v/>
      </c>
    </row>
    <row r="94" customFormat="false" ht="15" hidden="false" customHeight="false" outlineLevel="0" collapsed="false">
      <c r="A94" s="40"/>
      <c r="B94" s="40"/>
      <c r="C94" s="23"/>
      <c r="D94" s="22"/>
      <c r="E94" s="23"/>
      <c r="F94" s="41"/>
      <c r="G94" s="42" t="str">
        <f aca="true">IF(OR(D94="",E94=""),"",IF(UPPER(F94)="Y",0,MAX(0,TODAY()-E94)))</f>
        <v/>
      </c>
      <c r="H94" s="43" t="str">
        <f aca="true">IF(D94="","",IF(UPPER(F94)="Y","Paid",IF(G94&gt;0,"Overdue",IF(E94-TODAY()&lt;=7,"Due soon","Open"))))</f>
        <v/>
      </c>
      <c r="I94" s="43" t="str">
        <f aca="false">IF(OR(H94="",H94="Paid"),"",IF(G94=0,"Current",IF(G94&lt;=30,"1-30 days",IF(G94&lt;=60,"31-60 days",IF(G94&lt;=90,"61-90 days","90+ days")))))</f>
        <v/>
      </c>
    </row>
    <row r="95" customFormat="false" ht="15" hidden="false" customHeight="false" outlineLevel="0" collapsed="false">
      <c r="A95" s="40"/>
      <c r="B95" s="40"/>
      <c r="C95" s="23"/>
      <c r="D95" s="22"/>
      <c r="E95" s="23"/>
      <c r="F95" s="41"/>
      <c r="G95" s="42" t="str">
        <f aca="true">IF(OR(D95="",E95=""),"",IF(UPPER(F95)="Y",0,MAX(0,TODAY()-E95)))</f>
        <v/>
      </c>
      <c r="H95" s="43" t="str">
        <f aca="true">IF(D95="","",IF(UPPER(F95)="Y","Paid",IF(G95&gt;0,"Overdue",IF(E95-TODAY()&lt;=7,"Due soon","Open"))))</f>
        <v/>
      </c>
      <c r="I95" s="43" t="str">
        <f aca="false">IF(OR(H95="",H95="Paid"),"",IF(G95=0,"Current",IF(G95&lt;=30,"1-30 days",IF(G95&lt;=60,"31-60 days",IF(G95&lt;=90,"61-90 days","90+ days")))))</f>
        <v/>
      </c>
    </row>
    <row r="96" customFormat="false" ht="15" hidden="false" customHeight="false" outlineLevel="0" collapsed="false">
      <c r="A96" s="40"/>
      <c r="B96" s="40"/>
      <c r="C96" s="23"/>
      <c r="D96" s="22"/>
      <c r="E96" s="23"/>
      <c r="F96" s="41"/>
      <c r="G96" s="42" t="str">
        <f aca="true">IF(OR(D96="",E96=""),"",IF(UPPER(F96)="Y",0,MAX(0,TODAY()-E96)))</f>
        <v/>
      </c>
      <c r="H96" s="43" t="str">
        <f aca="true">IF(D96="","",IF(UPPER(F96)="Y","Paid",IF(G96&gt;0,"Overdue",IF(E96-TODAY()&lt;=7,"Due soon","Open"))))</f>
        <v/>
      </c>
      <c r="I96" s="43" t="str">
        <f aca="false">IF(OR(H96="",H96="Paid"),"",IF(G96=0,"Current",IF(G96&lt;=30,"1-30 days",IF(G96&lt;=60,"31-60 days",IF(G96&lt;=90,"61-90 days","90+ days")))))</f>
        <v/>
      </c>
    </row>
    <row r="97" customFormat="false" ht="15" hidden="false" customHeight="false" outlineLevel="0" collapsed="false">
      <c r="A97" s="40"/>
      <c r="B97" s="40"/>
      <c r="C97" s="23"/>
      <c r="D97" s="22"/>
      <c r="E97" s="23"/>
      <c r="F97" s="41"/>
      <c r="G97" s="42" t="str">
        <f aca="true">IF(OR(D97="",E97=""),"",IF(UPPER(F97)="Y",0,MAX(0,TODAY()-E97)))</f>
        <v/>
      </c>
      <c r="H97" s="43" t="str">
        <f aca="true">IF(D97="","",IF(UPPER(F97)="Y","Paid",IF(G97&gt;0,"Overdue",IF(E97-TODAY()&lt;=7,"Due soon","Open"))))</f>
        <v/>
      </c>
      <c r="I97" s="43" t="str">
        <f aca="false">IF(OR(H97="",H97="Paid"),"",IF(G97=0,"Current",IF(G97&lt;=30,"1-30 days",IF(G97&lt;=60,"31-60 days",IF(G97&lt;=90,"61-90 days","90+ days")))))</f>
        <v/>
      </c>
    </row>
    <row r="98" customFormat="false" ht="15" hidden="false" customHeight="false" outlineLevel="0" collapsed="false">
      <c r="A98" s="40"/>
      <c r="B98" s="40"/>
      <c r="C98" s="23"/>
      <c r="D98" s="22"/>
      <c r="E98" s="23"/>
      <c r="F98" s="41"/>
      <c r="G98" s="42" t="str">
        <f aca="true">IF(OR(D98="",E98=""),"",IF(UPPER(F98)="Y",0,MAX(0,TODAY()-E98)))</f>
        <v/>
      </c>
      <c r="H98" s="43" t="str">
        <f aca="true">IF(D98="","",IF(UPPER(F98)="Y","Paid",IF(G98&gt;0,"Overdue",IF(E98-TODAY()&lt;=7,"Due soon","Open"))))</f>
        <v/>
      </c>
      <c r="I98" s="43" t="str">
        <f aca="false">IF(OR(H98="",H98="Paid"),"",IF(G98=0,"Current",IF(G98&lt;=30,"1-30 days",IF(G98&lt;=60,"31-60 days",IF(G98&lt;=90,"61-90 days","90+ days")))))</f>
        <v/>
      </c>
    </row>
    <row r="99" customFormat="false" ht="15" hidden="false" customHeight="false" outlineLevel="0" collapsed="false">
      <c r="A99" s="40"/>
      <c r="B99" s="40"/>
      <c r="C99" s="23"/>
      <c r="D99" s="22"/>
      <c r="E99" s="23"/>
      <c r="F99" s="41"/>
      <c r="G99" s="42" t="str">
        <f aca="true">IF(OR(D99="",E99=""),"",IF(UPPER(F99)="Y",0,MAX(0,TODAY()-E99)))</f>
        <v/>
      </c>
      <c r="H99" s="43" t="str">
        <f aca="true">IF(D99="","",IF(UPPER(F99)="Y","Paid",IF(G99&gt;0,"Overdue",IF(E99-TODAY()&lt;=7,"Due soon","Open"))))</f>
        <v/>
      </c>
      <c r="I99" s="43" t="str">
        <f aca="false">IF(OR(H99="",H99="Paid"),"",IF(G99=0,"Current",IF(G99&lt;=30,"1-30 days",IF(G99&lt;=60,"31-60 days",IF(G99&lt;=90,"61-90 days","90+ days")))))</f>
        <v/>
      </c>
    </row>
    <row r="100" customFormat="false" ht="15" hidden="false" customHeight="false" outlineLevel="0" collapsed="false">
      <c r="A100" s="40"/>
      <c r="B100" s="40"/>
      <c r="C100" s="23"/>
      <c r="D100" s="22"/>
      <c r="E100" s="23"/>
      <c r="F100" s="41"/>
      <c r="G100" s="42" t="str">
        <f aca="true">IF(OR(D100="",E100=""),"",IF(UPPER(F100)="Y",0,MAX(0,TODAY()-E100)))</f>
        <v/>
      </c>
      <c r="H100" s="43" t="str">
        <f aca="true">IF(D100="","",IF(UPPER(F100)="Y","Paid",IF(G100&gt;0,"Overdue",IF(E100-TODAY()&lt;=7,"Due soon","Open"))))</f>
        <v/>
      </c>
      <c r="I100" s="43" t="str">
        <f aca="false">IF(OR(H100="",H100="Paid"),"",IF(G100=0,"Current",IF(G100&lt;=30,"1-30 days",IF(G100&lt;=60,"31-60 days",IF(G100&lt;=90,"61-90 days","90+ days")))))</f>
        <v/>
      </c>
    </row>
    <row r="101" customFormat="false" ht="15" hidden="false" customHeight="false" outlineLevel="0" collapsed="false">
      <c r="A101" s="40"/>
      <c r="B101" s="40"/>
      <c r="C101" s="23"/>
      <c r="D101" s="22"/>
      <c r="E101" s="23"/>
      <c r="F101" s="41"/>
      <c r="G101" s="42" t="str">
        <f aca="true">IF(OR(D101="",E101=""),"",IF(UPPER(F101)="Y",0,MAX(0,TODAY()-E101)))</f>
        <v/>
      </c>
      <c r="H101" s="43" t="str">
        <f aca="true">IF(D101="","",IF(UPPER(F101)="Y","Paid",IF(G101&gt;0,"Overdue",IF(E101-TODAY()&lt;=7,"Due soon","Open"))))</f>
        <v/>
      </c>
      <c r="I101" s="43" t="str">
        <f aca="false">IF(OR(H101="",H101="Paid"),"",IF(G101=0,"Current",IF(G101&lt;=30,"1-30 days",IF(G101&lt;=60,"31-60 days",IF(G101&lt;=90,"61-90 days","90+ days")))))</f>
        <v/>
      </c>
    </row>
    <row r="102" customFormat="false" ht="15" hidden="false" customHeight="false" outlineLevel="0" collapsed="false">
      <c r="A102" s="40"/>
      <c r="B102" s="40"/>
      <c r="C102" s="23"/>
      <c r="D102" s="22"/>
      <c r="E102" s="23"/>
      <c r="F102" s="41"/>
      <c r="G102" s="42" t="str">
        <f aca="true">IF(OR(D102="",E102=""),"",IF(UPPER(F102)="Y",0,MAX(0,TODAY()-E102)))</f>
        <v/>
      </c>
      <c r="H102" s="43" t="str">
        <f aca="true">IF(D102="","",IF(UPPER(F102)="Y","Paid",IF(G102&gt;0,"Overdue",IF(E102-TODAY()&lt;=7,"Due soon","Open"))))</f>
        <v/>
      </c>
      <c r="I102" s="43" t="str">
        <f aca="false">IF(OR(H102="",H102="Paid"),"",IF(G102=0,"Current",IF(G102&lt;=30,"1-30 days",IF(G102&lt;=60,"31-60 days",IF(G102&lt;=90,"61-90 days","90+ days")))))</f>
        <v/>
      </c>
    </row>
    <row r="103" customFormat="false" ht="15" hidden="false" customHeight="false" outlineLevel="0" collapsed="false">
      <c r="A103" s="40"/>
      <c r="B103" s="40"/>
      <c r="C103" s="23"/>
      <c r="D103" s="22"/>
      <c r="E103" s="23"/>
      <c r="F103" s="41"/>
      <c r="G103" s="42" t="str">
        <f aca="true">IF(OR(D103="",E103=""),"",IF(UPPER(F103)="Y",0,MAX(0,TODAY()-E103)))</f>
        <v/>
      </c>
      <c r="H103" s="43" t="str">
        <f aca="true">IF(D103="","",IF(UPPER(F103)="Y","Paid",IF(G103&gt;0,"Overdue",IF(E103-TODAY()&lt;=7,"Due soon","Open"))))</f>
        <v/>
      </c>
      <c r="I103" s="43" t="str">
        <f aca="false">IF(OR(H103="",H103="Paid"),"",IF(G103=0,"Current",IF(G103&lt;=30,"1-30 days",IF(G103&lt;=60,"31-60 days",IF(G103&lt;=90,"61-90 days","90+ days")))))</f>
        <v/>
      </c>
    </row>
    <row r="104" customFormat="false" ht="15" hidden="false" customHeight="false" outlineLevel="0" collapsed="false">
      <c r="A104" s="40"/>
      <c r="B104" s="40"/>
      <c r="C104" s="23"/>
      <c r="D104" s="22"/>
      <c r="E104" s="23"/>
      <c r="F104" s="41"/>
      <c r="G104" s="42" t="str">
        <f aca="true">IF(OR(D104="",E104=""),"",IF(UPPER(F104)="Y",0,MAX(0,TODAY()-E104)))</f>
        <v/>
      </c>
      <c r="H104" s="43" t="str">
        <f aca="true">IF(D104="","",IF(UPPER(F104)="Y","Paid",IF(G104&gt;0,"Overdue",IF(E104-TODAY()&lt;=7,"Due soon","Open"))))</f>
        <v/>
      </c>
      <c r="I104" s="43" t="str">
        <f aca="false">IF(OR(H104="",H104="Paid"),"",IF(G104=0,"Current",IF(G104&lt;=30,"1-30 days",IF(G104&lt;=60,"31-60 days",IF(G104&lt;=90,"61-90 days","90+ days")))))</f>
        <v/>
      </c>
    </row>
  </sheetData>
  <mergeCells count="2">
    <mergeCell ref="A1:I1"/>
    <mergeCell ref="A2:I2"/>
  </mergeCells>
  <conditionalFormatting sqref="A5:I104">
    <cfRule type="expression" priority="2" aboveAverage="0" equalAverage="0" bottom="0" percent="0" rank="0" text="" dxfId="2">
      <formula>$H5="Overdue"</formula>
    </cfRule>
    <cfRule type="expression" priority="3" aboveAverage="0" equalAverage="0" bottom="0" percent="0" rank="0" text="" dxfId="3">
      <formula>$H5="Due soon"</formula>
    </cfRule>
    <cfRule type="expression" priority="4" aboveAverage="0" equalAverage="0" bottom="0" percent="0" rank="0" text="" dxfId="4">
      <formula>$H5="Paid"</formula>
    </cfRule>
  </conditionalFormatting>
  <dataValidations count="1">
    <dataValidation allowBlank="true" errorStyle="stop" operator="between" showDropDown="false" showErrorMessage="false" showInputMessage="false" sqref="F5:F104" type="list">
      <formula1>"Y,N"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2026-10-15T19:29:18Z</dcterms:created>
  <dc:creator>openpyxl</dc:creator>
  <dc:description/>
  <dc:language>en-US</dc:language>
  <cp:lastModifiedBy/>
  <dcterms:modified xsi:type="dcterms:W3CDTF">2026-10-15T12:29:21Z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